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/>
  <bookViews>
    <workbookView xWindow="0" yWindow="0" windowWidth="23040" windowHeight="9012"/>
  </bookViews>
  <sheets>
    <sheet name="利益計算表" sheetId="2" r:id="rId1"/>
    <sheet name="送料割引一覧" sheetId="7" r:id="rId2"/>
    <sheet name="ポイント一覧" sheetId="9" r:id="rId3"/>
    <sheet name="Sheet2" sheetId="6" r:id="rId4"/>
    <sheet name="カテゴリー手数料" sheetId="3" r:id="rId5"/>
    <sheet name="Sheet5" sheetId="4" r:id="rId6"/>
  </sheets>
  <definedNames>
    <definedName name="camera" localSheetId="0">利益計算表!$I$60</definedName>
    <definedName name="computer" localSheetId="0">利益計算表!$I$56</definedName>
    <definedName name="electronics" localSheetId="0">利益計算表!$I$62</definedName>
  </definedNames>
  <calcPr calcId="171027"/>
</workbook>
</file>

<file path=xl/calcChain.xml><?xml version="1.0" encoding="utf-8"?>
<calcChain xmlns="http://schemas.openxmlformats.org/spreadsheetml/2006/main">
  <c r="N32" i="2" l="1"/>
  <c r="N33" i="2"/>
  <c r="N34" i="2"/>
  <c r="N35" i="2"/>
  <c r="N36" i="2"/>
  <c r="N37" i="2"/>
  <c r="N38" i="2"/>
  <c r="N39" i="2"/>
  <c r="N40" i="2"/>
  <c r="N31" i="2"/>
  <c r="A14" i="2"/>
  <c r="M16" i="2" l="1"/>
  <c r="J16" i="2"/>
  <c r="I16" i="2"/>
  <c r="G16" i="2"/>
  <c r="F16" i="2" s="1"/>
  <c r="B14" i="2" l="1"/>
  <c r="L14" i="2"/>
  <c r="O14" i="2"/>
  <c r="F14" i="2"/>
  <c r="G3" i="2" l="1"/>
  <c r="I7" i="2" l="1"/>
  <c r="H3" i="2" l="1"/>
  <c r="C9" i="2"/>
  <c r="C7" i="2"/>
  <c r="C10" i="2"/>
  <c r="D10" i="2"/>
  <c r="B10" i="2"/>
  <c r="D9" i="2"/>
  <c r="B9" i="2"/>
  <c r="D8" i="2"/>
  <c r="C8" i="2"/>
  <c r="B8" i="2"/>
  <c r="D7" i="2"/>
  <c r="B7" i="2"/>
  <c r="G7" i="2" l="1"/>
  <c r="H8" i="2"/>
  <c r="G8" i="2"/>
  <c r="H7" i="2"/>
  <c r="F7" i="2"/>
  <c r="F8" i="2"/>
  <c r="H10" i="2"/>
  <c r="H9" i="2"/>
  <c r="F9" i="2"/>
  <c r="G10" i="2"/>
  <c r="G9" i="2"/>
  <c r="F10" i="2"/>
  <c r="S1" i="2" l="1"/>
  <c r="K16" i="2" s="1"/>
  <c r="M14" i="2"/>
  <c r="H16" i="2" s="1"/>
  <c r="H14" i="2" l="1"/>
</calcChain>
</file>

<file path=xl/sharedStrings.xml><?xml version="1.0" encoding="utf-8"?>
<sst xmlns="http://schemas.openxmlformats.org/spreadsheetml/2006/main" count="241" uniqueCount="166">
  <si>
    <t>アイテムナンバー</t>
  </si>
  <si>
    <t>eBayURL</t>
  </si>
  <si>
    <t>仕入価格</t>
  </si>
  <si>
    <t>仕入価格-マッチ(1 or 0)</t>
  </si>
  <si>
    <t>仕入送料</t>
  </si>
  <si>
    <t>在庫ワード</t>
  </si>
  <si>
    <t>在庫ワード-マッチ(1 or 0)</t>
  </si>
  <si>
    <t>手数料係数</t>
  </si>
  <si>
    <t>eBay価格</t>
  </si>
  <si>
    <t>チェックロジック</t>
  </si>
  <si>
    <t>残り</t>
  </si>
  <si>
    <t>仕入額（￥）</t>
  </si>
  <si>
    <t>売値（＄）</t>
  </si>
  <si>
    <t>レート</t>
  </si>
  <si>
    <t>eBay手数料</t>
  </si>
  <si>
    <t>Paypal手数料</t>
  </si>
  <si>
    <t>利益(＄）</t>
  </si>
  <si>
    <t>Fee calculator</t>
  </si>
  <si>
    <t>EMS</t>
  </si>
  <si>
    <t>重量</t>
  </si>
  <si>
    <t>※国際小包の地域は「東アジア」「東南・西南アジア」「北米・欧州」</t>
  </si>
  <si>
    <t>アジア</t>
  </si>
  <si>
    <t>北米</t>
  </si>
  <si>
    <t>欧州</t>
  </si>
  <si>
    <t>利益一覧</t>
  </si>
  <si>
    <t>小形包装（SAL）</t>
  </si>
  <si>
    <t>eパケット</t>
  </si>
  <si>
    <t>国際小包（SAL）</t>
  </si>
  <si>
    <t>北米・欧州</t>
  </si>
  <si>
    <t>東アジア</t>
  </si>
  <si>
    <t>東南・西南アジア</t>
  </si>
  <si>
    <t>Category</t>
  </si>
  <si>
    <t>Final value fee</t>
  </si>
  <si>
    <t>Coins &amp; Paper Money
Stamps</t>
  </si>
  <si>
    <t>6% of the total amount of the sale</t>
  </si>
  <si>
    <r>
      <rPr>
        <b/>
        <sz val="12"/>
        <color indexed="23"/>
        <rFont val="Arial"/>
        <family val="2"/>
      </rPr>
      <t xml:space="preserve">Musical Instruments &amp; Gear
</t>
    </r>
    <r>
      <rPr>
        <sz val="12"/>
        <color indexed="23"/>
        <rFont val="Arial"/>
        <family val="2"/>
      </rPr>
      <t>Except Pro Audio Equipment (see Consumer Electronics, Cameras &amp; Photo and more)</t>
    </r>
  </si>
  <si>
    <t>7% of the total amount of the sale</t>
  </si>
  <si>
    <r>
      <rPr>
        <b/>
        <sz val="12"/>
        <color indexed="23"/>
        <rFont val="Arial"/>
        <family val="2"/>
      </rPr>
      <t xml:space="preserve">eBay Motors &gt; Parts &amp; Accessories and eBay Motors &gt; Automotive Tools &amp; Supplies
</t>
    </r>
    <r>
      <rPr>
        <sz val="12"/>
        <color indexed="23"/>
        <rFont val="Arial"/>
        <family val="2"/>
      </rPr>
      <t>Except Car Electronics (see Consumer Electronics, Cameras &amp; Photo and more)
Except Apparel &amp; Merchandise (see Clothing, Shoes &amp; Accessories)</t>
    </r>
  </si>
  <si>
    <t>8% of the total amount of the sale</t>
  </si>
  <si>
    <r>
      <rPr>
        <b/>
        <sz val="12"/>
        <color indexed="23"/>
        <rFont val="Arial"/>
        <family val="2"/>
      </rPr>
      <t>Select Computer/Tablets &amp; Networking and Video Game Consoles</t>
    </r>
    <r>
      <rPr>
        <sz val="12"/>
        <color indexed="23"/>
        <rFont val="Arial"/>
        <family val="2"/>
      </rPr>
      <t> </t>
    </r>
  </si>
  <si>
    <t>4% of the total amount of the sale</t>
  </si>
  <si>
    <t>See included categories below</t>
  </si>
  <si>
    <t>Select Consumer Electronics, Cameras &amp; Photo, and more</t>
  </si>
  <si>
    <r>
      <rPr>
        <b/>
        <sz val="12"/>
        <color indexed="23"/>
        <rFont val="Arial"/>
        <family val="2"/>
      </rPr>
      <t>Select Camera &amp; Photo Accessories, Cell Phone Accessories, and more</t>
    </r>
    <r>
      <rPr>
        <sz val="12"/>
        <color indexed="23"/>
        <rFont val="Arial"/>
        <family val="2"/>
      </rPr>
      <t> </t>
    </r>
  </si>
  <si>
    <t>9% of the total amount of the sale</t>
  </si>
  <si>
    <t>Clothing, Shoes &amp; Accessories</t>
  </si>
  <si>
    <r>
      <rPr>
        <sz val="12"/>
        <color indexed="63"/>
        <rFont val="Arial"/>
        <family val="2"/>
      </rPr>
      <t>Includes </t>
    </r>
    <r>
      <rPr>
        <b/>
        <sz val="12"/>
        <color indexed="23"/>
        <rFont val="Arial"/>
        <family val="2"/>
      </rPr>
      <t>Apparel &amp; Merchandise</t>
    </r>
    <r>
      <rPr>
        <sz val="12"/>
        <color indexed="6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</si>
  <si>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</si>
  <si>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</si>
  <si>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</si>
  <si>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</si>
  <si>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</si>
  <si>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Heavy Equipment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</si>
  <si>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Concession Trailers &amp; Carts</t>
    </r>
    <r>
      <rPr>
        <sz val="12"/>
        <color indexed="63"/>
        <rFont val="Arial"/>
        <family val="2"/>
      </rPr>
      <t> (found in Restaurant &amp; Catering)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</si>
  <si>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Imaging &amp; Aesthetics Equipment </t>
    </r>
    <r>
      <rPr>
        <sz val="12"/>
        <color indexed="63"/>
        <rFont val="Arial"/>
        <family val="2"/>
      </rPr>
      <t>(found in Healthcare, Lab &amp; Life Science)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</si>
  <si>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Commercial Printing Presses </t>
    </r>
    <r>
      <rPr>
        <sz val="12"/>
        <color indexed="6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</si>
  <si>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</si>
  <si>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</si>
  <si>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最高額入札者</t>
  </si>
  <si>
    <t>発送します</t>
  </si>
  <si>
    <t>elCartButton elButton</t>
  </si>
  <si>
    <t>個数</t>
  </si>
  <si>
    <t>在庫あり</t>
  </si>
  <si>
    <t>B</t>
    <phoneticPr fontId="10"/>
  </si>
  <si>
    <t>仕入URL</t>
    <phoneticPr fontId="10"/>
  </si>
  <si>
    <t>カートに入れる</t>
    <rPh sb="4" eb="5">
      <t>イ</t>
    </rPh>
    <phoneticPr fontId="10"/>
  </si>
  <si>
    <t>お届けします</t>
    <rPh sb="1" eb="2">
      <t>トド</t>
    </rPh>
    <phoneticPr fontId="10"/>
  </si>
  <si>
    <t>お求めいただけます</t>
  </si>
  <si>
    <t>重量</t>
    <rPh sb="0" eb="2">
      <t>ジュウリョウ</t>
    </rPh>
    <phoneticPr fontId="10"/>
  </si>
  <si>
    <t>A</t>
    <phoneticPr fontId="10"/>
  </si>
  <si>
    <t>C</t>
    <phoneticPr fontId="10"/>
  </si>
  <si>
    <t>D</t>
    <phoneticPr fontId="10"/>
  </si>
  <si>
    <t>E</t>
    <phoneticPr fontId="10"/>
  </si>
  <si>
    <t>店舗名</t>
    <rPh sb="0" eb="2">
      <t>テンポ</t>
    </rPh>
    <rPh sb="2" eb="3">
      <t>メイ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</si>
  <si>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</si>
  <si>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利益（￥）</t>
    <rPh sb="0" eb="2">
      <t>リエキ</t>
    </rPh>
    <phoneticPr fontId="10"/>
  </si>
  <si>
    <t>獲得ポイント</t>
    <rPh sb="0" eb="2">
      <t>カクトク</t>
    </rPh>
    <phoneticPr fontId="10"/>
  </si>
  <si>
    <t>発送代行手数料</t>
    <rPh sb="0" eb="2">
      <t>ハッソウ</t>
    </rPh>
    <rPh sb="2" eb="4">
      <t>ダイコウ</t>
    </rPh>
    <rPh sb="4" eb="7">
      <t>テスウリョウ</t>
    </rPh>
    <phoneticPr fontId="10"/>
  </si>
  <si>
    <t>●都度割引</t>
    <rPh sb="1" eb="3">
      <t>ツド</t>
    </rPh>
    <rPh sb="3" eb="5">
      <t>ワリビキ</t>
    </rPh>
    <phoneticPr fontId="10"/>
  </si>
  <si>
    <t>EMS</t>
    <phoneticPr fontId="10"/>
  </si>
  <si>
    <t>差出個数</t>
    <rPh sb="0" eb="2">
      <t>サシダシ</t>
    </rPh>
    <rPh sb="2" eb="4">
      <t>コスウ</t>
    </rPh>
    <phoneticPr fontId="10"/>
  </si>
  <si>
    <t>10個以上</t>
    <rPh sb="2" eb="3">
      <t>コ</t>
    </rPh>
    <rPh sb="3" eb="5">
      <t>イジョウ</t>
    </rPh>
    <phoneticPr fontId="10"/>
  </si>
  <si>
    <t>50個以上</t>
    <rPh sb="2" eb="3">
      <t>コ</t>
    </rPh>
    <rPh sb="3" eb="5">
      <t>イジョウ</t>
    </rPh>
    <phoneticPr fontId="10"/>
  </si>
  <si>
    <t>100個以上</t>
    <rPh sb="3" eb="6">
      <t>コイジョウ</t>
    </rPh>
    <phoneticPr fontId="10"/>
  </si>
  <si>
    <t>割引率</t>
    <rPh sb="0" eb="2">
      <t>ワリビキ</t>
    </rPh>
    <rPh sb="2" eb="3">
      <t>リツ</t>
    </rPh>
    <phoneticPr fontId="10"/>
  </si>
  <si>
    <t>●月間割引</t>
    <rPh sb="1" eb="3">
      <t>ゲッカン</t>
    </rPh>
    <rPh sb="3" eb="5">
      <t>ワリビキ</t>
    </rPh>
    <phoneticPr fontId="10"/>
  </si>
  <si>
    <t>50個以上</t>
    <rPh sb="2" eb="5">
      <t>コイジョウ</t>
    </rPh>
    <phoneticPr fontId="10"/>
  </si>
  <si>
    <t>100個以上</t>
    <rPh sb="3" eb="4">
      <t>コ</t>
    </rPh>
    <rPh sb="4" eb="6">
      <t>イジョウ</t>
    </rPh>
    <phoneticPr fontId="10"/>
  </si>
  <si>
    <t>300個以上</t>
    <rPh sb="3" eb="6">
      <t>コイジョウ</t>
    </rPh>
    <phoneticPr fontId="10"/>
  </si>
  <si>
    <t>500個以上</t>
    <rPh sb="3" eb="6">
      <t>コイジョウ</t>
    </rPh>
    <phoneticPr fontId="10"/>
  </si>
  <si>
    <t>1000個以上</t>
    <rPh sb="4" eb="5">
      <t>コ</t>
    </rPh>
    <rPh sb="5" eb="7">
      <t>イジョウ</t>
    </rPh>
    <phoneticPr fontId="10"/>
  </si>
  <si>
    <t>5000個以上</t>
    <rPh sb="4" eb="5">
      <t>コ</t>
    </rPh>
    <rPh sb="5" eb="7">
      <t>イジョウ</t>
    </rPh>
    <phoneticPr fontId="10"/>
  </si>
  <si>
    <t>SAL・eパケット</t>
    <phoneticPr fontId="10"/>
  </si>
  <si>
    <t>割引額</t>
    <rPh sb="0" eb="2">
      <t>ワリビキ</t>
    </rPh>
    <rPh sb="2" eb="3">
      <t>ガク</t>
    </rPh>
    <phoneticPr fontId="10"/>
  </si>
  <si>
    <t>40円</t>
    <rPh sb="2" eb="3">
      <t>エン</t>
    </rPh>
    <phoneticPr fontId="10"/>
  </si>
  <si>
    <t>50円</t>
    <rPh sb="2" eb="3">
      <t>エン</t>
    </rPh>
    <phoneticPr fontId="10"/>
  </si>
  <si>
    <t>60円</t>
    <rPh sb="2" eb="3">
      <t>エン</t>
    </rPh>
    <phoneticPr fontId="10"/>
  </si>
  <si>
    <t>75円</t>
    <rPh sb="2" eb="3">
      <t>エン</t>
    </rPh>
    <phoneticPr fontId="10"/>
  </si>
  <si>
    <t>80円</t>
    <rPh sb="2" eb="3">
      <t>エン</t>
    </rPh>
    <phoneticPr fontId="10"/>
  </si>
  <si>
    <t>90円</t>
    <rPh sb="2" eb="3">
      <t>エン</t>
    </rPh>
    <phoneticPr fontId="10"/>
  </si>
  <si>
    <t>100円</t>
    <rPh sb="3" eb="4">
      <t>エン</t>
    </rPh>
    <phoneticPr fontId="10"/>
  </si>
  <si>
    <t>Yahooポイント</t>
    <phoneticPr fontId="10"/>
  </si>
  <si>
    <t>通常</t>
    <rPh sb="0" eb="2">
      <t>ツウジョウ</t>
    </rPh>
    <phoneticPr fontId="10"/>
  </si>
  <si>
    <t>プレミアム会員</t>
    <rPh sb="5" eb="7">
      <t>カイイン</t>
    </rPh>
    <phoneticPr fontId="10"/>
  </si>
  <si>
    <t>プレミアム＋Yahooカード</t>
    <phoneticPr fontId="10"/>
  </si>
  <si>
    <t>楽天ポイント</t>
    <rPh sb="0" eb="2">
      <t>ラクテン</t>
    </rPh>
    <phoneticPr fontId="10"/>
  </si>
  <si>
    <t>楽天カード</t>
    <rPh sb="0" eb="2">
      <t>ラクテン</t>
    </rPh>
    <phoneticPr fontId="10"/>
  </si>
  <si>
    <t>楽天プレミアムカード</t>
    <rPh sb="0" eb="2">
      <t>ラクテン</t>
    </rPh>
    <phoneticPr fontId="10"/>
  </si>
  <si>
    <t>EFFECT</t>
    <phoneticPr fontId="10"/>
  </si>
  <si>
    <t>レッツ！コネクト</t>
    <phoneticPr fontId="10"/>
  </si>
  <si>
    <t>TOMONI ONLINE</t>
    <phoneticPr fontId="10"/>
  </si>
  <si>
    <t>HASSO JAPAN</t>
    <phoneticPr fontId="10"/>
  </si>
  <si>
    <t>小型サイズ</t>
    <rPh sb="0" eb="2">
      <t>コガタ</t>
    </rPh>
    <phoneticPr fontId="10"/>
  </si>
  <si>
    <t>大型サイズ</t>
    <rPh sb="0" eb="2">
      <t>オオガタ</t>
    </rPh>
    <phoneticPr fontId="10"/>
  </si>
  <si>
    <t>180円</t>
    <rPh sb="3" eb="4">
      <t>エン</t>
    </rPh>
    <phoneticPr fontId="10"/>
  </si>
  <si>
    <t>300円</t>
    <rPh sb="3" eb="4">
      <t>エン</t>
    </rPh>
    <phoneticPr fontId="10"/>
  </si>
  <si>
    <t>一律290円</t>
    <rPh sb="0" eb="2">
      <t>イチリツ</t>
    </rPh>
    <rPh sb="5" eb="6">
      <t>エン</t>
    </rPh>
    <phoneticPr fontId="10"/>
  </si>
  <si>
    <t>280円</t>
    <rPh sb="3" eb="4">
      <t>エン</t>
    </rPh>
    <phoneticPr fontId="10"/>
  </si>
  <si>
    <t>390円</t>
    <rPh sb="3" eb="4">
      <t>エン</t>
    </rPh>
    <phoneticPr fontId="10"/>
  </si>
  <si>
    <t>110円</t>
    <rPh sb="3" eb="4">
      <t>エン</t>
    </rPh>
    <phoneticPr fontId="10"/>
  </si>
  <si>
    <t>242円</t>
    <rPh sb="3" eb="4">
      <t>エン</t>
    </rPh>
    <phoneticPr fontId="10"/>
  </si>
  <si>
    <t>ポイント（%）</t>
    <phoneticPr fontId="10"/>
  </si>
  <si>
    <t>ギフト券割引（%）</t>
    <rPh sb="3" eb="4">
      <t>ケン</t>
    </rPh>
    <rPh sb="4" eb="6">
      <t>ワリビキ</t>
    </rPh>
    <phoneticPr fontId="10"/>
  </si>
  <si>
    <t>EMS割引(%）</t>
    <rPh sb="3" eb="5">
      <t>ワリビキ</t>
    </rPh>
    <phoneticPr fontId="10"/>
  </si>
  <si>
    <t>別納切手（%）</t>
    <rPh sb="0" eb="2">
      <t>ベツノウ</t>
    </rPh>
    <rPh sb="2" eb="4">
      <t>キッテ</t>
    </rPh>
    <phoneticPr fontId="10"/>
  </si>
  <si>
    <t>SAL・eパケ割引（\）</t>
    <rPh sb="7" eb="9">
      <t>ワリビキ</t>
    </rPh>
    <phoneticPr fontId="10"/>
  </si>
  <si>
    <t>※楽天ギフトを利用して仕入れた場合は、楽天ポイントは通常1%のみになります。</t>
    <rPh sb="1" eb="3">
      <t>ラクテン</t>
    </rPh>
    <rPh sb="7" eb="9">
      <t>リヨウ</t>
    </rPh>
    <rPh sb="11" eb="13">
      <t>シイ</t>
    </rPh>
    <rPh sb="15" eb="17">
      <t>バアイ</t>
    </rPh>
    <rPh sb="19" eb="21">
      <t>ラクテン</t>
    </rPh>
    <rPh sb="26" eb="28">
      <t>ツウジョウ</t>
    </rPh>
    <phoneticPr fontId="10"/>
  </si>
  <si>
    <t>※楽天ギフトは注文1回あたりの利用上限が3万円までになります</t>
    <rPh sb="1" eb="3">
      <t>ラクテン</t>
    </rPh>
    <rPh sb="7" eb="9">
      <t>チュウモン</t>
    </rPh>
    <rPh sb="10" eb="11">
      <t>カイ</t>
    </rPh>
    <rPh sb="15" eb="17">
      <t>リヨウ</t>
    </rPh>
    <rPh sb="17" eb="19">
      <t>ジョウゲン</t>
    </rPh>
    <rPh sb="21" eb="22">
      <t>マン</t>
    </rPh>
    <rPh sb="22" eb="23">
      <t>エン</t>
    </rPh>
    <phoneticPr fontId="10"/>
  </si>
  <si>
    <t>ASINコード（必須）</t>
  </si>
  <si>
    <t>Brand</t>
  </si>
  <si>
    <t>商品名</t>
  </si>
  <si>
    <t>アラート下限範囲(-)</t>
  </si>
  <si>
    <t>基準価格</t>
  </si>
  <si>
    <t>アラート上限範囲(+)</t>
  </si>
  <si>
    <t>アラート上限利益率(x)</t>
  </si>
  <si>
    <t>期待利益</t>
  </si>
  <si>
    <t>商品重量</t>
    <rPh sb="0" eb="2">
      <t>ショウヒン</t>
    </rPh>
    <rPh sb="2" eb="4">
      <t>ジュウリョウ</t>
    </rPh>
    <phoneticPr fontId="10"/>
  </si>
  <si>
    <t>仕入URL</t>
  </si>
  <si>
    <t>MWS上限設定</t>
    <rPh sb="3" eb="5">
      <t>ジョウゲン</t>
    </rPh>
    <rPh sb="5" eb="7">
      <t>セッテイ</t>
    </rPh>
    <phoneticPr fontId="10"/>
  </si>
  <si>
    <t>%</t>
  </si>
  <si>
    <t>MWS下限設定</t>
    <rPh sb="3" eb="5">
      <t>カゲン</t>
    </rPh>
    <rPh sb="5" eb="7">
      <t>セッテイ</t>
    </rPh>
    <phoneticPr fontId="10"/>
  </si>
  <si>
    <t>↓MWS版CSV↓</t>
    <rPh sb="4" eb="5">
      <t>バン</t>
    </rPh>
    <phoneticPr fontId="10"/>
  </si>
  <si>
    <t>　　　　　↓通常版CSV↓</t>
    <rPh sb="6" eb="8">
      <t>ツウジョウ</t>
    </rPh>
    <rPh sb="8" eb="9">
      <t>バン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</si>
  <si>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</si>
  <si>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指定金額</t>
    <rPh sb="0" eb="2">
      <t>シテイ</t>
    </rPh>
    <rPh sb="2" eb="4">
      <t>キンガク</t>
    </rPh>
    <phoneticPr fontId="10"/>
  </si>
  <si>
    <t>%</t>
    <phoneticPr fontId="10"/>
  </si>
  <si>
    <t>←通常版</t>
    <rPh sb="1" eb="3">
      <t>ツウジョウ</t>
    </rPh>
    <rPh sb="3" eb="4">
      <t>バン</t>
    </rPh>
    <phoneticPr fontId="10"/>
  </si>
  <si>
    <t>←MWS版</t>
    <rPh sb="4" eb="5">
      <t>バン</t>
    </rPh>
    <phoneticPr fontId="10"/>
  </si>
  <si>
    <t>.</t>
    <phoneticPr fontId="10"/>
  </si>
  <si>
    <t>Watchモード</t>
    <phoneticPr fontId="10"/>
  </si>
  <si>
    <t>メモ、テンプレ</t>
    <phoneticPr fontId="10"/>
  </si>
  <si>
    <t>アカウント</t>
    <phoneticPr fontId="10"/>
  </si>
  <si>
    <t>メイン</t>
  </si>
  <si>
    <t>メイン</t>
    <phoneticPr fontId="10"/>
  </si>
  <si>
    <t>サブ1</t>
    <phoneticPr fontId="10"/>
  </si>
  <si>
    <t>サブ2</t>
    <phoneticPr fontId="10"/>
  </si>
  <si>
    <t>サブ3</t>
    <phoneticPr fontId="10"/>
  </si>
  <si>
    <t>サブ4</t>
    <phoneticPr fontId="10"/>
  </si>
  <si>
    <t>アカウント</t>
    <phoneticPr fontId="10"/>
  </si>
  <si>
    <t>在庫ワード</t>
    <rPh sb="0" eb="2">
      <t>ザイコ</t>
    </rPh>
    <phoneticPr fontId="10"/>
  </si>
  <si>
    <t>Watchモード</t>
    <phoneticPr fontId="10"/>
  </si>
  <si>
    <t>eBay Item Number</t>
    <phoneticPr fontId="10"/>
  </si>
  <si>
    <t>eBay Item Number</t>
    <phoneticPr fontId="10"/>
  </si>
  <si>
    <t>利益率</t>
    <rPh sb="0" eb="2">
      <t>リエキ</t>
    </rPh>
    <rPh sb="2" eb="3">
      <t>リツ</t>
    </rPh>
    <phoneticPr fontId="10"/>
  </si>
  <si>
    <t>20161224</t>
    <phoneticPr fontId="10"/>
  </si>
  <si>
    <t>レート・日付</t>
    <rPh sb="4" eb="6">
      <t>ヒヅケ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</si>
</sst>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¥&quot;#,##0;&quot;¥&quot;\-#,##0"/>
    <numFmt numFmtId="6" formatCode="&quot;¥&quot;#,##0;[Red]&quot;¥&quot;\-#,##0"/>
    <numFmt numFmtId="25" formatCode="\$#,##0.00_);\(\$#,##0.00\)"/>
    <numFmt numFmtId="176" formatCode="\$#,##0.00;\-\$#,##0.00"/>
    <numFmt numFmtId="177" formatCode="#&quot;g&quot;"/>
    <numFmt numFmtId="178" formatCode="[$¥-411]#,##0;\-[$¥-411]#,##0"/>
    <numFmt numFmtId="179" formatCode="0.0%"/>
    <numFmt numFmtId="180" formatCode="#,##0_ "/>
    <numFmt numFmtId="181" formatCode="#,##0;[Red]#,##0"/>
    <numFmt numFmtId="182" formatCode="\$#,##0;[Red]\$#,##0"/>
    <numFmt numFmtId="183" formatCode="0_ "/>
    <numFmt numFmtId="184" formatCode="#,##0_);\(#,##0\)"/>
    <numFmt numFmtId="185" formatCode="#&quot;%&quot;"/>
    <numFmt numFmtId="186" formatCode="#&quot;pt&quot;"/>
    <numFmt numFmtId="187" formatCode="#.0&quot;%&quot;"/>
    <numFmt numFmtId="188" formatCode="0;[Red]0"/>
    <numFmt numFmtId="189" formatCode="yyyy&quot;年&quot;m&quot;月&quot;d&quot;日&quot;;@"/>
  </numFmts>
  <fonts count="19">
    <font>
      <sz val="11"/>
      <color indexed="8"/>
      <name val="ＭＳ Ｐゴシック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color indexed="63"/>
      <name val="Arial"/>
      <family val="2"/>
    </font>
    <font>
      <b/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75"/>
      <color indexed="0"/>
      <name val="宋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3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/>
      <right style="thin">
        <color indexed="64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7" fontId="1" fillId="0" borderId="4" xfId="0" applyNumberFormat="1" applyFon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7" fontId="1" fillId="0" borderId="8" xfId="0" applyNumberFormat="1" applyFont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177" fontId="1" fillId="0" borderId="13" xfId="0" applyNumberFormat="1" applyFont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7" fontId="1" fillId="0" borderId="17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6" fontId="1" fillId="3" borderId="23" xfId="0" applyNumberFormat="1" applyFont="1" applyFill="1" applyBorder="1">
      <alignment vertical="center"/>
    </xf>
    <xf numFmtId="5" fontId="1" fillId="3" borderId="19" xfId="0" applyNumberFormat="1" applyFont="1" applyFill="1" applyBorder="1">
      <alignment vertical="center"/>
    </xf>
    <xf numFmtId="0" fontId="6" fillId="0" borderId="0" xfId="1" applyFont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25" fontId="0" fillId="0" borderId="0" xfId="0" applyNumberFormat="1" applyBorder="1">
      <alignment vertical="center"/>
    </xf>
    <xf numFmtId="9" fontId="7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>
      <alignment vertical="center"/>
    </xf>
    <xf numFmtId="177" fontId="0" fillId="4" borderId="11" xfId="0" applyNumberForma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5" fontId="0" fillId="0" borderId="6" xfId="0" applyNumberFormat="1" applyBorder="1">
      <alignment vertical="center"/>
    </xf>
    <xf numFmtId="176" fontId="1" fillId="0" borderId="27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5" xfId="0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Alignment="1"/>
    <xf numFmtId="0" fontId="7" fillId="0" borderId="6" xfId="0" applyFont="1" applyBorder="1" applyAlignment="1"/>
    <xf numFmtId="0" fontId="9" fillId="6" borderId="6" xfId="0" applyFont="1" applyFill="1" applyBorder="1" applyAlignment="1"/>
    <xf numFmtId="0" fontId="7" fillId="0" borderId="0" xfId="0" applyFont="1">
      <alignment vertical="center"/>
    </xf>
    <xf numFmtId="0" fontId="9" fillId="5" borderId="6" xfId="0" applyFont="1" applyFill="1" applyBorder="1" applyAlignment="1">
      <alignment shrinkToFit="1"/>
    </xf>
    <xf numFmtId="0" fontId="9" fillId="6" borderId="6" xfId="0" applyFont="1" applyFill="1" applyBorder="1" applyAlignment="1">
      <alignment shrinkToFit="1"/>
    </xf>
    <xf numFmtId="0" fontId="11" fillId="0" borderId="6" xfId="0" applyFont="1" applyBorder="1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>
      <alignment vertical="center"/>
    </xf>
    <xf numFmtId="0" fontId="7" fillId="0" borderId="0" xfId="0" applyFont="1" applyAlignment="1"/>
    <xf numFmtId="0" fontId="0" fillId="0" borderId="6" xfId="0" applyBorder="1" applyAlignment="1"/>
    <xf numFmtId="0" fontId="11" fillId="7" borderId="6" xfId="0" applyFont="1" applyFill="1" applyBorder="1" applyAlignment="1">
      <alignment shrinkToFit="1"/>
    </xf>
    <xf numFmtId="3" fontId="11" fillId="0" borderId="6" xfId="0" applyNumberFormat="1" applyFont="1" applyBorder="1" applyAlignment="1"/>
    <xf numFmtId="0" fontId="13" fillId="0" borderId="6" xfId="0" applyFont="1" applyBorder="1" applyAlignment="1"/>
    <xf numFmtId="0" fontId="13" fillId="4" borderId="6" xfId="0" applyFont="1" applyFill="1" applyBorder="1" applyAlignment="1">
      <alignment shrinkToFit="1"/>
    </xf>
    <xf numFmtId="0" fontId="1" fillId="0" borderId="36" xfId="0" applyFont="1" applyBorder="1" applyAlignment="1">
      <alignment horizontal="center" vertical="center"/>
    </xf>
    <xf numFmtId="180" fontId="0" fillId="0" borderId="6" xfId="0" applyNumberFormat="1" applyFill="1" applyBorder="1" applyAlignment="1"/>
    <xf numFmtId="0" fontId="11" fillId="0" borderId="0" xfId="0" applyFont="1">
      <alignment vertical="center"/>
    </xf>
    <xf numFmtId="0" fontId="0" fillId="8" borderId="6" xfId="0" applyFill="1" applyBorder="1" applyAlignment="1"/>
    <xf numFmtId="182" fontId="11" fillId="7" borderId="6" xfId="0" applyNumberFormat="1" applyFont="1" applyFill="1" applyBorder="1" applyAlignment="1"/>
    <xf numFmtId="6" fontId="7" fillId="0" borderId="1" xfId="0" applyNumberFormat="1" applyFont="1" applyBorder="1" applyAlignment="1">
      <alignment horizontal="right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28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29" xfId="0" applyNumberFormat="1" applyFont="1" applyBorder="1" applyAlignment="1">
      <alignment horizontal="right" vertical="center"/>
    </xf>
    <xf numFmtId="6" fontId="7" fillId="0" borderId="30" xfId="0" applyNumberFormat="1" applyFont="1" applyBorder="1" applyAlignment="1">
      <alignment horizontal="right" vertical="center"/>
    </xf>
    <xf numFmtId="6" fontId="7" fillId="0" borderId="31" xfId="0" applyNumberFormat="1" applyFont="1" applyBorder="1" applyAlignment="1">
      <alignment horizontal="right" vertical="center"/>
    </xf>
    <xf numFmtId="6" fontId="7" fillId="0" borderId="32" xfId="0" applyNumberFormat="1" applyFont="1" applyFill="1" applyBorder="1" applyAlignment="1">
      <alignment horizontal="right" vertical="center"/>
    </xf>
    <xf numFmtId="0" fontId="7" fillId="8" borderId="6" xfId="0" applyFont="1" applyFill="1" applyBorder="1" applyAlignment="1"/>
    <xf numFmtId="0" fontId="7" fillId="9" borderId="6" xfId="0" applyFont="1" applyFill="1" applyBorder="1" applyAlignment="1"/>
    <xf numFmtId="0" fontId="4" fillId="7" borderId="6" xfId="1" applyFill="1" applyBorder="1" applyAlignment="1">
      <alignment shrinkToFit="1"/>
    </xf>
    <xf numFmtId="183" fontId="11" fillId="9" borderId="6" xfId="0" applyNumberFormat="1" applyFont="1" applyFill="1" applyBorder="1" applyAlignment="1"/>
    <xf numFmtId="184" fontId="11" fillId="8" borderId="6" xfId="0" applyNumberFormat="1" applyFont="1" applyFill="1" applyBorder="1" applyAlignment="1"/>
    <xf numFmtId="176" fontId="7" fillId="0" borderId="2" xfId="0" applyNumberFormat="1" applyFont="1" applyFill="1" applyBorder="1">
      <alignment vertical="center"/>
    </xf>
    <xf numFmtId="0" fontId="1" fillId="0" borderId="37" xfId="0" applyFont="1" applyBorder="1">
      <alignment vertical="center"/>
    </xf>
    <xf numFmtId="5" fontId="0" fillId="0" borderId="38" xfId="0" applyNumberFormat="1" applyBorder="1">
      <alignment vertical="center"/>
    </xf>
    <xf numFmtId="0" fontId="14" fillId="0" borderId="2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45" xfId="0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0" fontId="1" fillId="0" borderId="1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185" fontId="0" fillId="0" borderId="48" xfId="0" applyNumberFormat="1" applyBorder="1">
      <alignment vertical="center"/>
    </xf>
    <xf numFmtId="5" fontId="0" fillId="0" borderId="50" xfId="0" applyNumberFormat="1" applyBorder="1">
      <alignment vertical="center"/>
    </xf>
    <xf numFmtId="186" fontId="0" fillId="0" borderId="25" xfId="0" applyNumberFormat="1" applyBorder="1">
      <alignment vertical="center"/>
    </xf>
    <xf numFmtId="0" fontId="1" fillId="0" borderId="0" xfId="0" applyFont="1" applyBorder="1">
      <alignment vertical="center"/>
    </xf>
    <xf numFmtId="187" fontId="0" fillId="0" borderId="47" xfId="0" applyNumberFormat="1" applyBorder="1">
      <alignment vertical="center"/>
    </xf>
    <xf numFmtId="0" fontId="0" fillId="0" borderId="6" xfId="0" applyBorder="1">
      <alignment vertical="center"/>
    </xf>
    <xf numFmtId="0" fontId="1" fillId="0" borderId="20" xfId="0" applyFont="1" applyBorder="1">
      <alignment vertical="center"/>
    </xf>
    <xf numFmtId="0" fontId="1" fillId="11" borderId="23" xfId="0" applyFont="1" applyFill="1" applyBorder="1">
      <alignment vertical="center"/>
    </xf>
    <xf numFmtId="0" fontId="0" fillId="11" borderId="6" xfId="0" applyFill="1" applyBorder="1">
      <alignment vertical="center"/>
    </xf>
    <xf numFmtId="0" fontId="1" fillId="0" borderId="25" xfId="0" applyFont="1" applyBorder="1">
      <alignment vertical="center"/>
    </xf>
    <xf numFmtId="0" fontId="16" fillId="0" borderId="0" xfId="0" applyFont="1">
      <alignment vertical="center"/>
    </xf>
    <xf numFmtId="1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83" fontId="0" fillId="0" borderId="2" xfId="0" applyNumberFormat="1" applyBorder="1">
      <alignment vertical="center"/>
    </xf>
    <xf numFmtId="0" fontId="0" fillId="0" borderId="13" xfId="0" applyBorder="1">
      <alignment vertical="center"/>
    </xf>
    <xf numFmtId="10" fontId="0" fillId="0" borderId="13" xfId="0" applyNumberFormat="1" applyBorder="1">
      <alignment vertical="center"/>
    </xf>
    <xf numFmtId="181" fontId="0" fillId="0" borderId="13" xfId="0" applyNumberFormat="1" applyBorder="1">
      <alignment vertical="center"/>
    </xf>
    <xf numFmtId="0" fontId="11" fillId="0" borderId="13" xfId="0" applyFont="1" applyBorder="1">
      <alignment vertical="center"/>
    </xf>
    <xf numFmtId="177" fontId="0" fillId="0" borderId="13" xfId="0" applyNumberFormat="1" applyBorder="1">
      <alignment vertical="center"/>
    </xf>
    <xf numFmtId="183" fontId="0" fillId="0" borderId="13" xfId="0" applyNumberFormat="1" applyBorder="1">
      <alignment vertical="center"/>
    </xf>
    <xf numFmtId="180" fontId="7" fillId="0" borderId="2" xfId="0" applyNumberFormat="1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" fillId="11" borderId="20" xfId="0" applyFont="1" applyFill="1" applyBorder="1">
      <alignment vertical="center"/>
    </xf>
    <xf numFmtId="10" fontId="1" fillId="11" borderId="20" xfId="0" applyNumberFormat="1" applyFont="1" applyFill="1" applyBorder="1">
      <alignment vertical="center"/>
    </xf>
    <xf numFmtId="0" fontId="1" fillId="11" borderId="19" xfId="0" applyFont="1" applyFill="1" applyBorder="1">
      <alignment vertical="center"/>
    </xf>
    <xf numFmtId="182" fontId="11" fillId="7" borderId="2" xfId="0" applyNumberFormat="1" applyFont="1" applyFill="1" applyBorder="1" applyAlignment="1"/>
    <xf numFmtId="0" fontId="9" fillId="6" borderId="20" xfId="0" applyFont="1" applyFill="1" applyBorder="1" applyAlignment="1">
      <alignment shrinkToFit="1"/>
    </xf>
    <xf numFmtId="0" fontId="9" fillId="6" borderId="20" xfId="0" applyFont="1" applyFill="1" applyBorder="1" applyAlignment="1"/>
    <xf numFmtId="183" fontId="0" fillId="0" borderId="6" xfId="0" applyNumberFormat="1" applyBorder="1">
      <alignment vertical="center"/>
    </xf>
    <xf numFmtId="0" fontId="4" fillId="7" borderId="2" xfId="1" applyFill="1" applyBorder="1" applyAlignment="1">
      <alignment shrinkToFit="1"/>
    </xf>
    <xf numFmtId="0" fontId="1" fillId="11" borderId="34" xfId="0" applyFont="1" applyFill="1" applyBorder="1">
      <alignment vertical="center"/>
    </xf>
    <xf numFmtId="0" fontId="1" fillId="11" borderId="25" xfId="0" applyFont="1" applyFill="1" applyBorder="1">
      <alignment vertical="center"/>
    </xf>
    <xf numFmtId="176" fontId="0" fillId="0" borderId="53" xfId="0" applyNumberFormat="1" applyBorder="1">
      <alignment vertical="center"/>
    </xf>
    <xf numFmtId="0" fontId="7" fillId="11" borderId="6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2" xfId="0" applyBorder="1" applyProtection="1">
      <alignment vertical="center"/>
    </xf>
    <xf numFmtId="0" fontId="11" fillId="0" borderId="13" xfId="0" applyNumberFormat="1" applyFont="1" applyBorder="1">
      <alignment vertical="center"/>
    </xf>
    <xf numFmtId="0" fontId="0" fillId="0" borderId="55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89" fontId="0" fillId="0" borderId="13" xfId="0" applyNumberFormat="1" applyBorder="1">
      <alignment vertical="center"/>
    </xf>
    <xf numFmtId="49" fontId="1" fillId="0" borderId="57" xfId="0" applyNumberFormat="1" applyFont="1" applyBorder="1" applyAlignment="1">
      <alignment horizontal="center" vertical="center"/>
    </xf>
    <xf numFmtId="9" fontId="0" fillId="0" borderId="13" xfId="0" applyNumberFormat="1" applyBorder="1">
      <alignment vertical="center"/>
    </xf>
    <xf numFmtId="9" fontId="0" fillId="0" borderId="2" xfId="0" applyNumberFormat="1" applyBorder="1">
      <alignment vertical="center"/>
    </xf>
    <xf numFmtId="0" fontId="11" fillId="8" borderId="6" xfId="0" applyNumberFormat="1" applyFont="1" applyFill="1" applyBorder="1" applyAlignment="1"/>
    <xf numFmtId="0" fontId="11" fillId="7" borderId="2" xfId="0" applyNumberFormat="1" applyFont="1" applyFill="1" applyBorder="1" applyAlignment="1"/>
    <xf numFmtId="0" fontId="11" fillId="7" borderId="6" xfId="0" applyNumberFormat="1" applyFont="1" applyFill="1" applyBorder="1" applyAlignment="1"/>
    <xf numFmtId="183" fontId="7" fillId="0" borderId="2" xfId="0" applyNumberFormat="1" applyFont="1" applyBorder="1">
      <alignment vertical="center"/>
    </xf>
    <xf numFmtId="0" fontId="1" fillId="0" borderId="0" xfId="0" applyFont="1" applyBorder="1" applyAlignment="1"/>
    <xf numFmtId="0" fontId="13" fillId="0" borderId="0" xfId="0" applyFont="1" applyBorder="1" applyAlignment="1"/>
    <xf numFmtId="188" fontId="0" fillId="0" borderId="0" xfId="0" applyNumberFormat="1" applyBorder="1">
      <alignment vertical="center"/>
    </xf>
    <xf numFmtId="0" fontId="9" fillId="6" borderId="34" xfId="0" applyFont="1" applyFill="1" applyBorder="1" applyAlignment="1"/>
    <xf numFmtId="0" fontId="0" fillId="0" borderId="53" xfId="0" applyBorder="1" applyProtection="1">
      <alignment vertical="center"/>
    </xf>
    <xf numFmtId="0" fontId="7" fillId="0" borderId="4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numFmt numFmtId="190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industrialfees.html" TargetMode="External"/><Relationship Id="rId4" Type="http://schemas.openxmlformats.org/officeDocument/2006/relationships/hyperlink" Target="http://pages.ebay.com/help/sell/storefee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L23" sqref="L23"/>
    </sheetView>
  </sheetViews>
  <sheetFormatPr defaultColWidth="9" defaultRowHeight="13.2"/>
  <cols>
    <col min="1" max="1" width="17.5546875" customWidth="1"/>
    <col min="2" max="2" width="12.109375" customWidth="1"/>
    <col min="3" max="3" width="14.21875" customWidth="1"/>
    <col min="4" max="4" width="15.33203125" style="29" customWidth="1"/>
    <col min="5" max="5" width="14.77734375" style="29" customWidth="1"/>
    <col min="6" max="6" width="14.88671875" customWidth="1"/>
    <col min="7" max="7" width="18.109375" customWidth="1"/>
    <col min="8" max="9" width="12.21875" customWidth="1"/>
    <col min="10" max="10" width="15.44140625" customWidth="1"/>
    <col min="11" max="11" width="13.21875" customWidth="1"/>
    <col min="12" max="12" width="13.77734375" customWidth="1"/>
    <col min="13" max="13" width="15" customWidth="1"/>
    <col min="14" max="14" width="25" customWidth="1"/>
    <col min="15" max="15" width="12.109375" customWidth="1"/>
    <col min="16" max="17" width="14.21875" customWidth="1"/>
    <col min="18" max="18" width="13.77734375"/>
    <col min="19" max="19" width="15.33203125" customWidth="1"/>
  </cols>
  <sheetData>
    <row r="1" spans="1:21" ht="13.8" thickBot="1">
      <c r="A1" s="177" t="s">
        <v>151</v>
      </c>
      <c r="H1" s="3"/>
      <c r="S1" t="e">
        <f>IF(A6&gt;1999,G9/B3,IF(C3&gt;150,G9/B3,G7/B3))</f>
        <v>#N/A</v>
      </c>
    </row>
    <row r="2" spans="1:21" ht="13.8" thickBot="1">
      <c r="A2" s="178" t="s">
        <v>152</v>
      </c>
      <c r="B2" s="84" t="s">
        <v>11</v>
      </c>
      <c r="C2" s="30" t="s">
        <v>12</v>
      </c>
      <c r="D2" s="31" t="s">
        <v>13</v>
      </c>
      <c r="E2" s="32" t="s">
        <v>14</v>
      </c>
      <c r="F2" s="32" t="s">
        <v>15</v>
      </c>
      <c r="G2" s="33" t="s">
        <v>16</v>
      </c>
      <c r="H2" s="34" t="s">
        <v>75</v>
      </c>
      <c r="J2" s="134" t="s">
        <v>122</v>
      </c>
      <c r="K2" s="135" t="s">
        <v>121</v>
      </c>
      <c r="L2" s="136" t="s">
        <v>123</v>
      </c>
      <c r="M2" s="136" t="s">
        <v>124</v>
      </c>
      <c r="N2" s="137" t="s">
        <v>125</v>
      </c>
    </row>
    <row r="3" spans="1:21" ht="15" customHeight="1" thickBot="1">
      <c r="A3" s="180" t="s">
        <v>164</v>
      </c>
      <c r="B3" s="85"/>
      <c r="C3" s="103"/>
      <c r="D3" s="35">
        <v>114</v>
      </c>
      <c r="E3" s="36">
        <v>0.09</v>
      </c>
      <c r="F3" s="37">
        <v>3.9E-2</v>
      </c>
      <c r="G3" s="38">
        <f>C3-(40/D3)-(C3*E3*1.08)-(C3*F3)-(B3/D3)</f>
        <v>-0.35087719298245612</v>
      </c>
      <c r="H3" s="39">
        <f>G3*D3</f>
        <v>-40</v>
      </c>
      <c r="J3" s="142"/>
      <c r="K3" s="138"/>
      <c r="L3" s="138"/>
      <c r="M3" s="138"/>
      <c r="N3" s="139"/>
    </row>
    <row r="4" spans="1:21" ht="21.75" customHeight="1" thickBot="1">
      <c r="A4" s="40" t="s">
        <v>17</v>
      </c>
      <c r="B4" s="41"/>
      <c r="C4" s="42"/>
      <c r="D4" s="43"/>
      <c r="E4" s="44" t="s">
        <v>148</v>
      </c>
      <c r="F4" s="45"/>
      <c r="G4" s="46"/>
      <c r="H4" s="47"/>
      <c r="J4" s="141" t="s">
        <v>127</v>
      </c>
      <c r="K4" s="3"/>
      <c r="L4" s="3"/>
      <c r="M4" s="3"/>
      <c r="N4" s="3"/>
      <c r="O4" s="3"/>
      <c r="P4" s="64" t="s">
        <v>112</v>
      </c>
      <c r="Q4" s="30" t="s">
        <v>113</v>
      </c>
      <c r="R4" s="3"/>
      <c r="S4" s="3"/>
      <c r="T4" s="3"/>
      <c r="U4" s="3"/>
    </row>
    <row r="5" spans="1:21" ht="15" customHeight="1" thickBot="1">
      <c r="A5" s="48" t="s">
        <v>19</v>
      </c>
      <c r="C5" s="29"/>
      <c r="D5" s="49" t="s">
        <v>20</v>
      </c>
      <c r="E5" s="45"/>
      <c r="K5" s="160" t="s">
        <v>138</v>
      </c>
      <c r="L5" s="160" t="s">
        <v>140</v>
      </c>
      <c r="M5" s="104" t="s">
        <v>77</v>
      </c>
      <c r="N5" s="3"/>
      <c r="O5" s="126" t="s">
        <v>108</v>
      </c>
      <c r="P5" s="129" t="s">
        <v>114</v>
      </c>
      <c r="Q5" s="112" t="s">
        <v>115</v>
      </c>
      <c r="R5" s="3"/>
      <c r="S5" s="3"/>
      <c r="T5" s="3"/>
      <c r="U5" s="3"/>
    </row>
    <row r="6" spans="1:21" ht="15" customHeight="1" thickBot="1">
      <c r="A6" s="50"/>
      <c r="B6" s="51" t="s">
        <v>21</v>
      </c>
      <c r="C6" s="52" t="s">
        <v>22</v>
      </c>
      <c r="D6" s="52" t="s">
        <v>23</v>
      </c>
      <c r="E6" s="53" t="s">
        <v>24</v>
      </c>
      <c r="F6" s="54" t="s">
        <v>21</v>
      </c>
      <c r="G6" s="31" t="s">
        <v>22</v>
      </c>
      <c r="H6" s="30" t="s">
        <v>23</v>
      </c>
      <c r="I6" s="106" t="s">
        <v>76</v>
      </c>
      <c r="K6" s="159" t="s">
        <v>74</v>
      </c>
      <c r="L6" s="159" t="s">
        <v>139</v>
      </c>
      <c r="M6" s="105"/>
      <c r="N6" s="3"/>
      <c r="O6" s="127" t="s">
        <v>111</v>
      </c>
      <c r="P6" s="192" t="s">
        <v>116</v>
      </c>
      <c r="Q6" s="193"/>
      <c r="R6" s="3"/>
      <c r="S6" s="3"/>
      <c r="T6" s="3"/>
      <c r="U6" s="3"/>
    </row>
    <row r="7" spans="1:21" ht="15" customHeight="1" thickBot="1">
      <c r="A7" s="55" t="s">
        <v>18</v>
      </c>
      <c r="B7" s="56" t="e">
        <f>VLOOKUP($A$6,Sheet5!A1:D44,2,1)</f>
        <v>#N/A</v>
      </c>
      <c r="C7" s="56" t="e">
        <f>VLOOKUP($A$6,Sheet5!A1:D44,3,1)</f>
        <v>#N/A</v>
      </c>
      <c r="D7" s="56" t="e">
        <f>VLOOKUP($A$6,Sheet5!A1:D44,4,1)</f>
        <v>#N/A</v>
      </c>
      <c r="E7" s="57" t="s">
        <v>25</v>
      </c>
      <c r="F7" s="89" t="e">
        <f>IF(B9=0,"発送不可",H3-B9+(B3*(J3/100))+(B9*(M3/100)))-M6+N3</f>
        <v>#N/A</v>
      </c>
      <c r="G7" s="90" t="e">
        <f>IF(C9=0,"発送不可",(H3-C9)+(B3*(J3/100))+(C9*(M3/100)))-M6+N3</f>
        <v>#N/A</v>
      </c>
      <c r="H7" s="91" t="e">
        <f>IF(D9=0,"発送不可",H3-D9+(B3*(J3/100)))+(D9*(M3/100))-M6+N3</f>
        <v>#N/A</v>
      </c>
      <c r="I7" s="140">
        <f>B3*(K3/100)</f>
        <v>0</v>
      </c>
      <c r="K7" s="159">
        <v>1.2</v>
      </c>
      <c r="L7" s="159">
        <v>0.1</v>
      </c>
      <c r="M7" s="3"/>
      <c r="N7" s="3"/>
      <c r="O7" s="127" t="s">
        <v>109</v>
      </c>
      <c r="P7" s="130" t="s">
        <v>117</v>
      </c>
      <c r="Q7" s="131" t="s">
        <v>118</v>
      </c>
      <c r="R7" s="3"/>
      <c r="S7" s="3"/>
      <c r="T7" s="3"/>
      <c r="U7" s="3"/>
    </row>
    <row r="8" spans="1:21" ht="15" customHeight="1" thickBot="1">
      <c r="A8" s="58" t="s">
        <v>26</v>
      </c>
      <c r="B8" s="56" t="e">
        <f>VLOOKUP($A$6,Sheet5!F1:H18,2,1)</f>
        <v>#N/A</v>
      </c>
      <c r="C8" s="56" t="e">
        <f>VLOOKUP($A$6,Sheet5!F1:H18,3,1)</f>
        <v>#N/A</v>
      </c>
      <c r="D8" s="56" t="e">
        <f>VLOOKUP($A$6,Sheet5!F1:H18,3,1)</f>
        <v>#N/A</v>
      </c>
      <c r="E8" s="59" t="s">
        <v>26</v>
      </c>
      <c r="F8" s="92" t="e">
        <f>IF(B8=0,"発送不可",H3-B8+(B3*(J3/100)))+(B8*(M3/100))-M6+N3</f>
        <v>#N/A</v>
      </c>
      <c r="G8" s="93" t="e">
        <f>IF(C8=0,"発送不可",H3-C8+(B3*(J3/100)))+(C8*(M3/100))-M6+N3</f>
        <v>#N/A</v>
      </c>
      <c r="H8" s="94" t="e">
        <f>IF(D8=0,"発送不可",H3-D8+(B3*(J3/100)))+(D8*(M3/100))-M6+N3</f>
        <v>#N/A</v>
      </c>
      <c r="L8" s="65"/>
      <c r="M8" s="65"/>
      <c r="N8" s="65"/>
      <c r="O8" s="128" t="s">
        <v>110</v>
      </c>
      <c r="P8" s="132" t="s">
        <v>119</v>
      </c>
      <c r="Q8" s="133" t="s">
        <v>120</v>
      </c>
      <c r="R8" s="65"/>
      <c r="S8" s="65"/>
      <c r="T8" s="3"/>
      <c r="U8" s="3"/>
    </row>
    <row r="9" spans="1:21">
      <c r="A9" s="58" t="s">
        <v>25</v>
      </c>
      <c r="B9" s="56" t="e">
        <f>VLOOKUP($A$6,Sheet5!J1:L21,2,1)</f>
        <v>#N/A</v>
      </c>
      <c r="C9" s="56" t="e">
        <f>VLOOKUP($A$6,Sheet5!J1:L21,3,1)</f>
        <v>#N/A</v>
      </c>
      <c r="D9" s="56" t="e">
        <f>VLOOKUP($A$6,Sheet5!J1:L21,3,1)</f>
        <v>#N/A</v>
      </c>
      <c r="E9" s="59" t="s">
        <v>18</v>
      </c>
      <c r="F9" s="92" t="e">
        <f>IF(B7=0,"発送不可",H3-B7+(B3*(J3/100))+(B7*(L3/100)))+(B7*(M3/100))-M6</f>
        <v>#N/A</v>
      </c>
      <c r="G9" s="93" t="e">
        <f>IF(C7=0,"発送不可",H3-C7+(B3*(J3/100))+(C7*(L3/100)))+(C7*(M3/100))-M6</f>
        <v>#N/A</v>
      </c>
      <c r="H9" s="94" t="e">
        <f>IF(D7=0,"発送不可",H3-D7+(B3*(J3/100))+(D7*(L3/100)))+(D7*(M3/100))-M6</f>
        <v>#N/A</v>
      </c>
      <c r="K9" s="42"/>
      <c r="L9" s="3"/>
      <c r="N9" s="3"/>
      <c r="O9" s="125"/>
      <c r="P9" s="45"/>
      <c r="Q9" s="45"/>
      <c r="R9" s="46"/>
      <c r="S9" s="47"/>
      <c r="T9" s="3"/>
      <c r="U9" s="3"/>
    </row>
    <row r="10" spans="1:21" ht="13.8" thickBot="1">
      <c r="A10" s="60" t="s">
        <v>27</v>
      </c>
      <c r="B10" s="56" t="e">
        <f>VLOOKUP($A$6,Sheet5!N1:Q31,2,1)</f>
        <v>#N/A</v>
      </c>
      <c r="C10" s="56" t="e">
        <f>VLOOKUP($A$6,Sheet5!N1:Q31,3,1)</f>
        <v>#N/A</v>
      </c>
      <c r="D10" s="56" t="e">
        <f>VLOOKUP($A$6,Sheet5!N1:Q31,4,1)</f>
        <v>#N/A</v>
      </c>
      <c r="E10" s="61" t="s">
        <v>27</v>
      </c>
      <c r="F10" s="95" t="e">
        <f>IF(B10=0,"発送不可",H3-B10+(B3*(J3/100)))+(B10*(M3/100))-M6</f>
        <v>#N/A</v>
      </c>
      <c r="G10" s="96" t="e">
        <f>IF(C10=0,"発送不可",H3-C10+(B3*(J3/100)))+(C10*(M3/100))-M6</f>
        <v>#N/A</v>
      </c>
      <c r="H10" s="97" t="e">
        <f>IF(D10=0,"発送不可",H3-D10+(B3*(J3/100)))+(D10*(M3/100))-M6</f>
        <v>#N/A</v>
      </c>
      <c r="N10" s="176"/>
      <c r="O10" s="3"/>
      <c r="P10" s="3"/>
      <c r="Q10" s="3"/>
    </row>
    <row r="11" spans="1:21">
      <c r="A11" t="s">
        <v>58</v>
      </c>
      <c r="B11" s="75" t="s">
        <v>60</v>
      </c>
      <c r="C11" s="76" t="s">
        <v>59</v>
      </c>
      <c r="D11" s="76" t="s">
        <v>10</v>
      </c>
      <c r="E11" s="77" t="s">
        <v>61</v>
      </c>
      <c r="F11" s="68" t="s">
        <v>62</v>
      </c>
      <c r="G11" s="68"/>
      <c r="H11" s="78" t="s">
        <v>65</v>
      </c>
      <c r="I11" s="78" t="s">
        <v>66</v>
      </c>
      <c r="J11" s="68" t="s">
        <v>67</v>
      </c>
      <c r="N11" s="3"/>
      <c r="O11" s="3"/>
      <c r="P11" s="3"/>
      <c r="Q11" s="3"/>
    </row>
    <row r="12" spans="1:21" ht="14.25" customHeight="1" thickBot="1">
      <c r="D12"/>
      <c r="E12"/>
    </row>
    <row r="13" spans="1:21" ht="13.8" thickBot="1">
      <c r="A13" s="145" t="s">
        <v>73</v>
      </c>
      <c r="B13" s="161" t="s">
        <v>0</v>
      </c>
      <c r="C13" s="161" t="s">
        <v>0</v>
      </c>
      <c r="D13" s="161" t="s">
        <v>137</v>
      </c>
      <c r="E13" s="162" t="s">
        <v>1</v>
      </c>
      <c r="F13" s="162" t="s">
        <v>2</v>
      </c>
      <c r="G13" s="161" t="s">
        <v>3</v>
      </c>
      <c r="H13" s="161" t="s">
        <v>4</v>
      </c>
      <c r="I13" s="161" t="s">
        <v>5</v>
      </c>
      <c r="J13" s="161" t="s">
        <v>6</v>
      </c>
      <c r="K13" s="161" t="s">
        <v>149</v>
      </c>
      <c r="L13" s="161" t="s">
        <v>68</v>
      </c>
      <c r="M13" s="161" t="s">
        <v>74</v>
      </c>
      <c r="N13" s="161" t="s">
        <v>7</v>
      </c>
      <c r="O13" s="163" t="s">
        <v>8</v>
      </c>
      <c r="P13" s="148" t="s">
        <v>146</v>
      </c>
    </row>
    <row r="14" spans="1:21" ht="13.8" thickBot="1">
      <c r="A14" s="179" t="str">
        <f>A3&amp;"レート"&amp;$D$3</f>
        <v>20161224レート114</v>
      </c>
      <c r="B14" s="152" t="str">
        <f>A2</f>
        <v>メイン</v>
      </c>
      <c r="C14" s="152"/>
      <c r="D14" s="152"/>
      <c r="E14" s="153"/>
      <c r="F14" s="154">
        <f>$B$3</f>
        <v>0</v>
      </c>
      <c r="G14" s="155">
        <v>1</v>
      </c>
      <c r="H14" s="181" t="e">
        <f>ROUNDUP(S1,3)</f>
        <v>#N/A</v>
      </c>
      <c r="I14" s="152"/>
      <c r="J14" s="155">
        <v>1</v>
      </c>
      <c r="K14" s="175">
        <v>0</v>
      </c>
      <c r="L14" s="156">
        <f>$A$6</f>
        <v>0</v>
      </c>
      <c r="M14" s="157" t="e">
        <f>INT(IF(OR($A$6&gt;1999,$C$3&gt;150),$G$9+$B$3,$G$7+$B$3))</f>
        <v>#N/A</v>
      </c>
      <c r="N14" s="155">
        <v>0.85</v>
      </c>
      <c r="O14" s="171">
        <f>$C$3</f>
        <v>0</v>
      </c>
      <c r="Q14" s="86">
        <v>1</v>
      </c>
    </row>
    <row r="15" spans="1:21" ht="13.8" thickBot="1">
      <c r="A15" s="145" t="s">
        <v>128</v>
      </c>
      <c r="B15" s="161" t="s">
        <v>129</v>
      </c>
      <c r="C15" s="161" t="s">
        <v>130</v>
      </c>
      <c r="D15" s="161" t="s">
        <v>161</v>
      </c>
      <c r="E15" s="161" t="s">
        <v>1</v>
      </c>
      <c r="F15" s="161" t="s">
        <v>131</v>
      </c>
      <c r="G15" s="161" t="s">
        <v>132</v>
      </c>
      <c r="H15" s="161" t="s">
        <v>133</v>
      </c>
      <c r="I15" s="161" t="s">
        <v>134</v>
      </c>
      <c r="J15" s="161" t="s">
        <v>136</v>
      </c>
      <c r="K15" s="161" t="s">
        <v>135</v>
      </c>
      <c r="L15" s="169" t="s">
        <v>7</v>
      </c>
      <c r="M15" s="170" t="s">
        <v>8</v>
      </c>
      <c r="N15" s="173" t="s">
        <v>147</v>
      </c>
      <c r="Q15" s="148"/>
      <c r="R15" s="67"/>
    </row>
    <row r="16" spans="1:21" ht="13.8" customHeight="1">
      <c r="A16" s="35"/>
      <c r="B16" s="35"/>
      <c r="C16" s="35"/>
      <c r="D16" s="149"/>
      <c r="E16" s="149"/>
      <c r="F16" s="186">
        <f>IF(L6="指定金額",L7,G16*L7)</f>
        <v>0</v>
      </c>
      <c r="G16" s="158">
        <f>$B$3</f>
        <v>0</v>
      </c>
      <c r="H16" s="151" t="e">
        <f>INT(IF(K6="指定金額",K7,IF(K6="高騰限度額",M14-B3,"")))</f>
        <v>#N/A</v>
      </c>
      <c r="I16" s="35" t="str">
        <f>IF(K6="%",K7,"")</f>
        <v/>
      </c>
      <c r="J16" s="150">
        <f>$A$6</f>
        <v>0</v>
      </c>
      <c r="K16" s="182" t="e">
        <f>ROUNDUP(S1,3)</f>
        <v>#N/A</v>
      </c>
      <c r="L16" s="35">
        <v>0.85</v>
      </c>
      <c r="M16" s="171">
        <f>$C$3</f>
        <v>0</v>
      </c>
      <c r="Q16" s="67"/>
      <c r="R16" s="67"/>
    </row>
    <row r="17" spans="1:17" ht="16.2">
      <c r="A17" s="194" t="s">
        <v>142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  <c r="P17" s="67"/>
      <c r="Q17" s="67"/>
    </row>
    <row r="18" spans="1:17">
      <c r="A18" s="98" t="s">
        <v>73</v>
      </c>
      <c r="B18" s="98" t="s">
        <v>158</v>
      </c>
      <c r="C18" s="72" t="s">
        <v>0</v>
      </c>
      <c r="D18" s="73" t="s">
        <v>64</v>
      </c>
      <c r="E18" s="73" t="s">
        <v>1</v>
      </c>
      <c r="F18" s="79" t="s">
        <v>2</v>
      </c>
      <c r="G18" s="74" t="s">
        <v>3</v>
      </c>
      <c r="H18" s="87" t="s">
        <v>4</v>
      </c>
      <c r="I18" s="73" t="s">
        <v>159</v>
      </c>
      <c r="J18" s="74" t="s">
        <v>6</v>
      </c>
      <c r="K18" s="86" t="s">
        <v>160</v>
      </c>
      <c r="L18" s="69" t="s">
        <v>68</v>
      </c>
      <c r="M18" s="99" t="s">
        <v>74</v>
      </c>
      <c r="N18" s="74" t="s">
        <v>7</v>
      </c>
      <c r="O18" s="70" t="s">
        <v>8</v>
      </c>
      <c r="P18" s="69" t="s">
        <v>150</v>
      </c>
      <c r="Q18" s="79" t="s">
        <v>9</v>
      </c>
    </row>
    <row r="19" spans="1:17">
      <c r="A19" s="102"/>
      <c r="B19" s="102"/>
      <c r="C19" s="83"/>
      <c r="D19" s="100"/>
      <c r="E19" s="100"/>
      <c r="F19" s="81"/>
      <c r="G19" s="74">
        <v>1</v>
      </c>
      <c r="H19" s="183"/>
      <c r="I19" s="80"/>
      <c r="J19" s="74">
        <v>1</v>
      </c>
      <c r="K19" s="74">
        <v>0</v>
      </c>
      <c r="L19" s="74"/>
      <c r="M19" s="101"/>
      <c r="N19" s="74">
        <v>0.85</v>
      </c>
      <c r="O19" s="88"/>
      <c r="P19" s="82"/>
      <c r="Q19" s="74">
        <v>1</v>
      </c>
    </row>
    <row r="20" spans="1:17">
      <c r="A20" s="102"/>
      <c r="B20" s="102"/>
      <c r="C20" s="83"/>
      <c r="D20" s="80"/>
      <c r="E20" s="80"/>
      <c r="F20" s="81"/>
      <c r="G20" s="74">
        <v>1</v>
      </c>
      <c r="H20" s="183"/>
      <c r="I20" s="80"/>
      <c r="J20" s="74">
        <v>1</v>
      </c>
      <c r="K20" s="74">
        <v>0</v>
      </c>
      <c r="L20" s="74"/>
      <c r="M20" s="101"/>
      <c r="N20" s="74">
        <v>0.85</v>
      </c>
      <c r="O20" s="88"/>
      <c r="P20" s="82"/>
      <c r="Q20" s="74">
        <v>1</v>
      </c>
    </row>
    <row r="21" spans="1:17">
      <c r="A21" s="102"/>
      <c r="B21" s="102"/>
      <c r="C21" s="83"/>
      <c r="D21" s="80"/>
      <c r="E21" s="80"/>
      <c r="F21" s="81"/>
      <c r="G21" s="74">
        <v>1</v>
      </c>
      <c r="H21" s="183"/>
      <c r="I21" s="80"/>
      <c r="J21" s="74">
        <v>1</v>
      </c>
      <c r="K21" s="74">
        <v>0</v>
      </c>
      <c r="L21" s="74"/>
      <c r="M21" s="101"/>
      <c r="N21" s="74">
        <v>0.85</v>
      </c>
      <c r="O21" s="88"/>
      <c r="P21" s="82"/>
      <c r="Q21" s="74">
        <v>1</v>
      </c>
    </row>
    <row r="22" spans="1:17">
      <c r="A22" s="102"/>
      <c r="B22" s="102"/>
      <c r="C22" s="83"/>
      <c r="D22" s="80"/>
      <c r="E22" s="80"/>
      <c r="F22" s="81"/>
      <c r="G22" s="74">
        <v>1</v>
      </c>
      <c r="H22" s="183"/>
      <c r="I22" s="80"/>
      <c r="J22" s="74">
        <v>1</v>
      </c>
      <c r="K22" s="74">
        <v>0</v>
      </c>
      <c r="L22" s="74"/>
      <c r="M22" s="101"/>
      <c r="N22" s="74">
        <v>0.85</v>
      </c>
      <c r="O22" s="88"/>
      <c r="P22" s="82"/>
      <c r="Q22" s="74">
        <v>1</v>
      </c>
    </row>
    <row r="23" spans="1:17">
      <c r="A23" s="102"/>
      <c r="B23" s="102"/>
      <c r="C23" s="83"/>
      <c r="D23" s="80"/>
      <c r="E23" s="80"/>
      <c r="F23" s="81"/>
      <c r="G23" s="74">
        <v>1</v>
      </c>
      <c r="H23" s="183"/>
      <c r="I23" s="80"/>
      <c r="J23" s="74">
        <v>1</v>
      </c>
      <c r="K23" s="74">
        <v>0</v>
      </c>
      <c r="L23" s="74"/>
      <c r="M23" s="101"/>
      <c r="N23" s="74">
        <v>0.85</v>
      </c>
      <c r="O23" s="88"/>
      <c r="P23" s="82"/>
      <c r="Q23" s="74">
        <v>1</v>
      </c>
    </row>
    <row r="24" spans="1:17">
      <c r="A24" s="102"/>
      <c r="B24" s="102"/>
      <c r="C24" s="83"/>
      <c r="D24" s="80"/>
      <c r="E24" s="80"/>
      <c r="F24" s="81"/>
      <c r="G24" s="74">
        <v>1</v>
      </c>
      <c r="H24" s="183"/>
      <c r="I24" s="80"/>
      <c r="J24" s="74">
        <v>1</v>
      </c>
      <c r="K24" s="74">
        <v>0</v>
      </c>
      <c r="L24" s="74"/>
      <c r="M24" s="101"/>
      <c r="N24" s="74">
        <v>0.85</v>
      </c>
      <c r="O24" s="88"/>
      <c r="P24" s="82"/>
      <c r="Q24" s="74">
        <v>1</v>
      </c>
    </row>
    <row r="25" spans="1:17" ht="15.75" customHeight="1">
      <c r="A25" s="102"/>
      <c r="B25" s="102"/>
      <c r="C25" s="83"/>
      <c r="D25" s="80"/>
      <c r="E25" s="80"/>
      <c r="F25" s="81"/>
      <c r="G25" s="74">
        <v>1</v>
      </c>
      <c r="H25" s="183"/>
      <c r="I25" s="80"/>
      <c r="J25" s="74">
        <v>1</v>
      </c>
      <c r="K25" s="74">
        <v>0</v>
      </c>
      <c r="L25" s="74"/>
      <c r="M25" s="101"/>
      <c r="N25" s="74">
        <v>0.85</v>
      </c>
      <c r="O25" s="88"/>
      <c r="P25" s="82"/>
      <c r="Q25" s="74">
        <v>1</v>
      </c>
    </row>
    <row r="26" spans="1:17">
      <c r="A26" s="102"/>
      <c r="B26" s="102"/>
      <c r="C26" s="83"/>
      <c r="D26" s="80"/>
      <c r="E26" s="80"/>
      <c r="F26" s="81"/>
      <c r="G26" s="74">
        <v>1</v>
      </c>
      <c r="H26" s="183"/>
      <c r="I26" s="80"/>
      <c r="J26" s="74">
        <v>1</v>
      </c>
      <c r="K26" s="74">
        <v>0</v>
      </c>
      <c r="L26" s="74"/>
      <c r="M26" s="101"/>
      <c r="N26" s="74">
        <v>0.85</v>
      </c>
      <c r="O26" s="88"/>
      <c r="P26" s="82"/>
      <c r="Q26" s="74">
        <v>1</v>
      </c>
    </row>
    <row r="27" spans="1:17" ht="15.75" customHeight="1">
      <c r="A27" s="102"/>
      <c r="B27" s="102"/>
      <c r="C27" s="83"/>
      <c r="D27" s="80"/>
      <c r="E27" s="80"/>
      <c r="F27" s="81"/>
      <c r="G27" s="74">
        <v>1</v>
      </c>
      <c r="H27" s="183"/>
      <c r="I27" s="80"/>
      <c r="J27" s="74">
        <v>1</v>
      </c>
      <c r="K27" s="74">
        <v>0</v>
      </c>
      <c r="L27" s="74"/>
      <c r="M27" s="101"/>
      <c r="N27" s="74">
        <v>0.85</v>
      </c>
      <c r="O27" s="88"/>
      <c r="P27" s="82"/>
      <c r="Q27" s="74">
        <v>1</v>
      </c>
    </row>
    <row r="28" spans="1:17">
      <c r="A28" s="102"/>
      <c r="B28" s="102"/>
      <c r="C28" s="83"/>
      <c r="D28" s="80"/>
      <c r="E28" s="80"/>
      <c r="F28" s="81"/>
      <c r="G28" s="74">
        <v>1</v>
      </c>
      <c r="H28" s="183"/>
      <c r="I28" s="80"/>
      <c r="J28" s="74">
        <v>1</v>
      </c>
      <c r="K28" s="74">
        <v>0</v>
      </c>
      <c r="L28" s="74"/>
      <c r="M28" s="101"/>
      <c r="N28" s="74">
        <v>0.85</v>
      </c>
      <c r="O28" s="88"/>
      <c r="P28" s="82"/>
      <c r="Q28" s="74">
        <v>1</v>
      </c>
    </row>
    <row r="29" spans="1:17" ht="16.8" thickBot="1">
      <c r="A29" s="196" t="s">
        <v>141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1:17" ht="13.8" thickBot="1">
      <c r="A30" s="145" t="s">
        <v>128</v>
      </c>
      <c r="B30" s="144" t="s">
        <v>129</v>
      </c>
      <c r="C30" s="144" t="s">
        <v>130</v>
      </c>
      <c r="D30" s="165" t="s">
        <v>162</v>
      </c>
      <c r="E30" s="165" t="s">
        <v>1</v>
      </c>
      <c r="F30" s="144" t="s">
        <v>131</v>
      </c>
      <c r="G30" s="144" t="s">
        <v>132</v>
      </c>
      <c r="H30" s="144" t="s">
        <v>133</v>
      </c>
      <c r="I30" s="144" t="s">
        <v>134</v>
      </c>
      <c r="J30" s="144" t="s">
        <v>136</v>
      </c>
      <c r="K30" s="166" t="s">
        <v>163</v>
      </c>
      <c r="L30" s="147" t="s">
        <v>7</v>
      </c>
      <c r="M30" s="190" t="s">
        <v>8</v>
      </c>
      <c r="N30" s="147" t="s">
        <v>165</v>
      </c>
      <c r="O30" s="187"/>
    </row>
    <row r="31" spans="1:17">
      <c r="A31" s="172"/>
      <c r="B31" s="35"/>
      <c r="C31" s="35"/>
      <c r="D31" s="168"/>
      <c r="E31" s="100"/>
      <c r="F31" s="35"/>
      <c r="G31" s="35"/>
      <c r="H31" s="151"/>
      <c r="I31" s="35"/>
      <c r="J31" s="35"/>
      <c r="K31" s="184"/>
      <c r="L31" s="35">
        <v>0.85</v>
      </c>
      <c r="M31" s="164"/>
      <c r="N31" s="191" t="str">
        <f>$A$2&amp;$A$3&amp;"レート"&amp;$D$3</f>
        <v>メイン20161224レート114</v>
      </c>
      <c r="O31" s="188"/>
    </row>
    <row r="32" spans="1:17">
      <c r="A32" s="146"/>
      <c r="B32" s="143"/>
      <c r="C32" s="143"/>
      <c r="D32" s="80"/>
      <c r="E32" s="80"/>
      <c r="F32" s="143"/>
      <c r="G32" s="143"/>
      <c r="H32" s="167"/>
      <c r="I32" s="143"/>
      <c r="J32" s="143"/>
      <c r="K32" s="185"/>
      <c r="L32" s="143">
        <v>0.85</v>
      </c>
      <c r="M32" s="88"/>
      <c r="N32" s="174" t="str">
        <f t="shared" ref="N32:N40" si="0">$A$2&amp;$A$3&amp;"レート"&amp;$D$3</f>
        <v>メイン20161224レート114</v>
      </c>
      <c r="O32" s="188"/>
    </row>
    <row r="33" spans="1:15">
      <c r="A33" s="146"/>
      <c r="B33" s="143"/>
      <c r="C33" s="143"/>
      <c r="D33" s="80"/>
      <c r="E33" s="80"/>
      <c r="F33" s="143"/>
      <c r="G33" s="143"/>
      <c r="H33" s="167"/>
      <c r="I33" s="143"/>
      <c r="J33" s="143"/>
      <c r="K33" s="185"/>
      <c r="L33" s="143">
        <v>0.85</v>
      </c>
      <c r="M33" s="88"/>
      <c r="N33" s="174" t="str">
        <f t="shared" si="0"/>
        <v>メイン20161224レート114</v>
      </c>
      <c r="O33" s="188"/>
    </row>
    <row r="34" spans="1:15">
      <c r="A34" s="146"/>
      <c r="B34" s="143"/>
      <c r="C34" s="143"/>
      <c r="D34" s="80"/>
      <c r="E34" s="80"/>
      <c r="F34" s="143"/>
      <c r="G34" s="143"/>
      <c r="H34" s="167"/>
      <c r="I34" s="143"/>
      <c r="J34" s="143"/>
      <c r="K34" s="185"/>
      <c r="L34" s="143">
        <v>0.85</v>
      </c>
      <c r="M34" s="88"/>
      <c r="N34" s="174" t="str">
        <f t="shared" si="0"/>
        <v>メイン20161224レート114</v>
      </c>
      <c r="O34" s="188"/>
    </row>
    <row r="35" spans="1:15">
      <c r="A35" s="146"/>
      <c r="B35" s="143"/>
      <c r="C35" s="143"/>
      <c r="D35" s="80"/>
      <c r="E35" s="80"/>
      <c r="F35" s="143"/>
      <c r="G35" s="143"/>
      <c r="H35" s="167"/>
      <c r="I35" s="143"/>
      <c r="J35" s="143"/>
      <c r="K35" s="185"/>
      <c r="L35" s="143">
        <v>0.85</v>
      </c>
      <c r="M35" s="88"/>
      <c r="N35" s="174" t="str">
        <f t="shared" si="0"/>
        <v>メイン20161224レート114</v>
      </c>
      <c r="O35" s="188"/>
    </row>
    <row r="36" spans="1:15">
      <c r="A36" s="146"/>
      <c r="B36" s="143"/>
      <c r="C36" s="143"/>
      <c r="D36" s="80"/>
      <c r="E36" s="80"/>
      <c r="F36" s="143"/>
      <c r="G36" s="143"/>
      <c r="H36" s="167"/>
      <c r="I36" s="143"/>
      <c r="J36" s="143"/>
      <c r="K36" s="185"/>
      <c r="L36" s="143">
        <v>0.85</v>
      </c>
      <c r="M36" s="88"/>
      <c r="N36" s="174" t="str">
        <f t="shared" si="0"/>
        <v>メイン20161224レート114</v>
      </c>
      <c r="O36" s="188"/>
    </row>
    <row r="37" spans="1:15">
      <c r="A37" s="146"/>
      <c r="B37" s="143"/>
      <c r="C37" s="143"/>
      <c r="D37" s="80"/>
      <c r="E37" s="80"/>
      <c r="F37" s="143"/>
      <c r="G37" s="143"/>
      <c r="H37" s="167"/>
      <c r="I37" s="143"/>
      <c r="J37" s="143"/>
      <c r="K37" s="185"/>
      <c r="L37" s="143">
        <v>0.85</v>
      </c>
      <c r="M37" s="88"/>
      <c r="N37" s="174" t="str">
        <f t="shared" si="0"/>
        <v>メイン20161224レート114</v>
      </c>
      <c r="O37" s="188"/>
    </row>
    <row r="38" spans="1:15">
      <c r="A38" s="146"/>
      <c r="B38" s="143"/>
      <c r="C38" s="143"/>
      <c r="D38" s="80"/>
      <c r="E38" s="80"/>
      <c r="F38" s="143"/>
      <c r="G38" s="143"/>
      <c r="H38" s="167"/>
      <c r="I38" s="143"/>
      <c r="J38" s="143"/>
      <c r="K38" s="185"/>
      <c r="L38" s="143">
        <v>0.85</v>
      </c>
      <c r="M38" s="88"/>
      <c r="N38" s="174" t="str">
        <f t="shared" si="0"/>
        <v>メイン20161224レート114</v>
      </c>
      <c r="O38" s="188"/>
    </row>
    <row r="39" spans="1:15">
      <c r="A39" s="146"/>
      <c r="B39" s="143"/>
      <c r="C39" s="143"/>
      <c r="D39" s="80"/>
      <c r="E39" s="80"/>
      <c r="F39" s="143"/>
      <c r="G39" s="143"/>
      <c r="H39" s="167"/>
      <c r="I39" s="143"/>
      <c r="J39" s="143"/>
      <c r="K39" s="185"/>
      <c r="L39" s="143">
        <v>0.85</v>
      </c>
      <c r="M39" s="88"/>
      <c r="N39" s="174" t="str">
        <f t="shared" si="0"/>
        <v>メイン20161224レート114</v>
      </c>
      <c r="O39" s="188"/>
    </row>
    <row r="40" spans="1:15">
      <c r="A40" s="146"/>
      <c r="B40" s="143"/>
      <c r="C40" s="143"/>
      <c r="D40" s="80"/>
      <c r="E40" s="80"/>
      <c r="F40" s="143"/>
      <c r="G40" s="143"/>
      <c r="H40" s="167"/>
      <c r="I40" s="143"/>
      <c r="J40" s="143"/>
      <c r="K40" s="185"/>
      <c r="L40" s="143">
        <v>0.85</v>
      </c>
      <c r="M40" s="88"/>
      <c r="N40" s="174" t="str">
        <f t="shared" si="0"/>
        <v>メイン20161224レート114</v>
      </c>
      <c r="O40" s="188"/>
    </row>
    <row r="41" spans="1:15">
      <c r="O41" s="189"/>
    </row>
    <row r="42" spans="1:15">
      <c r="O42" s="3"/>
    </row>
    <row r="43" spans="1:15" ht="13.8" thickBot="1">
      <c r="A43" s="49" t="s">
        <v>18</v>
      </c>
      <c r="F43" s="49" t="s">
        <v>26</v>
      </c>
      <c r="H43" s="3"/>
      <c r="I43" s="3"/>
      <c r="O43" s="3"/>
    </row>
    <row r="44" spans="1:15" ht="13.8" thickBot="1">
      <c r="A44" s="62" t="s">
        <v>19</v>
      </c>
      <c r="B44" s="31" t="s">
        <v>21</v>
      </c>
      <c r="C44" s="31" t="s">
        <v>22</v>
      </c>
      <c r="D44" s="30" t="s">
        <v>23</v>
      </c>
      <c r="E44"/>
      <c r="F44" s="62" t="s">
        <v>19</v>
      </c>
      <c r="G44" s="63" t="s">
        <v>21</v>
      </c>
      <c r="H44" s="30" t="s">
        <v>28</v>
      </c>
      <c r="I44" s="66"/>
    </row>
    <row r="45" spans="1:15">
      <c r="A45" s="10">
        <v>500</v>
      </c>
      <c r="B45" s="7">
        <v>1400</v>
      </c>
      <c r="C45" s="8">
        <v>2000</v>
      </c>
      <c r="D45" s="8">
        <v>2200</v>
      </c>
      <c r="E45"/>
      <c r="F45" s="6">
        <v>50</v>
      </c>
      <c r="G45" s="1">
        <v>530</v>
      </c>
      <c r="H45" s="5">
        <v>560</v>
      </c>
      <c r="I45" s="66"/>
    </row>
    <row r="46" spans="1:15">
      <c r="A46" s="10">
        <v>600</v>
      </c>
      <c r="B46" s="7">
        <v>1540</v>
      </c>
      <c r="C46" s="8">
        <v>2180</v>
      </c>
      <c r="D46" s="8">
        <v>2400</v>
      </c>
      <c r="E46"/>
      <c r="F46" s="10">
        <v>100</v>
      </c>
      <c r="G46" s="7">
        <v>580</v>
      </c>
      <c r="H46" s="9">
        <v>635</v>
      </c>
      <c r="I46" s="66"/>
    </row>
    <row r="47" spans="1:15">
      <c r="A47" s="10">
        <v>700</v>
      </c>
      <c r="B47" s="7">
        <v>1680</v>
      </c>
      <c r="C47" s="8">
        <v>2360</v>
      </c>
      <c r="D47" s="8">
        <v>2600</v>
      </c>
      <c r="E47"/>
      <c r="F47" s="10">
        <v>150</v>
      </c>
      <c r="G47" s="7">
        <v>630</v>
      </c>
      <c r="H47" s="9">
        <v>710</v>
      </c>
      <c r="I47" s="66"/>
    </row>
    <row r="48" spans="1:15">
      <c r="A48" s="10">
        <v>800</v>
      </c>
      <c r="B48" s="7">
        <v>1820</v>
      </c>
      <c r="C48" s="8">
        <v>2540</v>
      </c>
      <c r="D48" s="8">
        <v>2800</v>
      </c>
      <c r="E48"/>
      <c r="F48" s="10">
        <v>200</v>
      </c>
      <c r="G48" s="7">
        <v>680</v>
      </c>
      <c r="H48" s="9">
        <v>785</v>
      </c>
      <c r="I48" s="66"/>
    </row>
    <row r="49" spans="1:9">
      <c r="A49" s="10">
        <v>900</v>
      </c>
      <c r="B49" s="7">
        <v>1960</v>
      </c>
      <c r="C49" s="8">
        <v>2720</v>
      </c>
      <c r="D49" s="8">
        <v>3000</v>
      </c>
      <c r="E49"/>
      <c r="F49" s="10">
        <v>250</v>
      </c>
      <c r="G49" s="7">
        <v>730</v>
      </c>
      <c r="H49" s="9">
        <v>860</v>
      </c>
      <c r="I49" s="66"/>
    </row>
    <row r="50" spans="1:9">
      <c r="A50" s="10">
        <v>1000</v>
      </c>
      <c r="B50" s="7">
        <v>2100</v>
      </c>
      <c r="C50" s="8">
        <v>2900</v>
      </c>
      <c r="D50" s="8">
        <v>3200</v>
      </c>
      <c r="E50"/>
      <c r="F50" s="10">
        <v>300</v>
      </c>
      <c r="G50" s="7">
        <v>780</v>
      </c>
      <c r="H50" s="9">
        <v>935</v>
      </c>
      <c r="I50" s="66"/>
    </row>
    <row r="51" spans="1:9">
      <c r="A51" s="10">
        <v>1250</v>
      </c>
      <c r="B51" s="7">
        <v>2400</v>
      </c>
      <c r="C51" s="8">
        <v>3300</v>
      </c>
      <c r="D51" s="8">
        <v>3650</v>
      </c>
      <c r="E51"/>
      <c r="F51" s="10">
        <v>400</v>
      </c>
      <c r="G51" s="7">
        <v>880</v>
      </c>
      <c r="H51" s="9">
        <v>1085</v>
      </c>
      <c r="I51" s="66"/>
    </row>
    <row r="52" spans="1:9">
      <c r="A52" s="10">
        <v>1500</v>
      </c>
      <c r="B52" s="7">
        <v>2700</v>
      </c>
      <c r="C52" s="8">
        <v>3700</v>
      </c>
      <c r="D52" s="8">
        <v>4100</v>
      </c>
      <c r="E52"/>
      <c r="F52" s="10">
        <v>500</v>
      </c>
      <c r="G52" s="7">
        <v>980</v>
      </c>
      <c r="H52" s="9">
        <v>1235</v>
      </c>
      <c r="I52" s="66"/>
    </row>
    <row r="53" spans="1:9">
      <c r="A53" s="10">
        <v>1750</v>
      </c>
      <c r="B53" s="7">
        <v>3000</v>
      </c>
      <c r="C53" s="8">
        <v>4100</v>
      </c>
      <c r="D53" s="8">
        <v>4550</v>
      </c>
      <c r="E53"/>
      <c r="F53" s="10">
        <v>600</v>
      </c>
      <c r="G53" s="7">
        <v>1080</v>
      </c>
      <c r="H53" s="9">
        <v>1385</v>
      </c>
      <c r="I53" s="66"/>
    </row>
    <row r="54" spans="1:9">
      <c r="A54" s="10">
        <v>2000</v>
      </c>
      <c r="B54" s="7">
        <v>3300</v>
      </c>
      <c r="C54" s="8">
        <v>4500</v>
      </c>
      <c r="D54" s="8">
        <v>5000</v>
      </c>
      <c r="E54"/>
      <c r="F54" s="10">
        <v>700</v>
      </c>
      <c r="G54" s="7">
        <v>1180</v>
      </c>
      <c r="H54" s="9">
        <v>1535</v>
      </c>
      <c r="I54" s="66"/>
    </row>
    <row r="55" spans="1:9">
      <c r="A55" s="10">
        <v>2500</v>
      </c>
      <c r="B55" s="7">
        <v>3800</v>
      </c>
      <c r="C55" s="8">
        <v>5200</v>
      </c>
      <c r="D55" s="8">
        <v>5800</v>
      </c>
      <c r="E55"/>
      <c r="F55" s="10">
        <v>800</v>
      </c>
      <c r="G55" s="7">
        <v>1280</v>
      </c>
      <c r="H55" s="9">
        <v>1685</v>
      </c>
      <c r="I55" s="66"/>
    </row>
    <row r="56" spans="1:9">
      <c r="A56" s="10">
        <v>3000</v>
      </c>
      <c r="B56" s="7">
        <v>4300</v>
      </c>
      <c r="C56" s="8">
        <v>5900</v>
      </c>
      <c r="D56" s="8">
        <v>6600</v>
      </c>
      <c r="E56"/>
      <c r="F56" s="10">
        <v>900</v>
      </c>
      <c r="G56" s="7">
        <v>1380</v>
      </c>
      <c r="H56" s="9">
        <v>1835</v>
      </c>
      <c r="I56" s="66"/>
    </row>
    <row r="57" spans="1:9">
      <c r="A57" s="10">
        <v>3500</v>
      </c>
      <c r="B57" s="7">
        <v>4800</v>
      </c>
      <c r="C57" s="8">
        <v>6600</v>
      </c>
      <c r="D57" s="8">
        <v>7400</v>
      </c>
      <c r="E57"/>
      <c r="F57" s="10">
        <v>1000</v>
      </c>
      <c r="G57" s="7">
        <v>1480</v>
      </c>
      <c r="H57" s="8">
        <v>1985</v>
      </c>
      <c r="I57" s="3"/>
    </row>
    <row r="58" spans="1:9">
      <c r="A58" s="10">
        <v>4000</v>
      </c>
      <c r="B58" s="7">
        <v>5300</v>
      </c>
      <c r="C58" s="8">
        <v>7300</v>
      </c>
      <c r="D58" s="8">
        <v>8200</v>
      </c>
      <c r="E58"/>
      <c r="F58" s="10">
        <v>1250</v>
      </c>
      <c r="G58" s="7">
        <v>1700</v>
      </c>
      <c r="H58" s="8">
        <v>2255</v>
      </c>
      <c r="I58" s="3"/>
    </row>
    <row r="59" spans="1:9">
      <c r="A59" s="10">
        <v>4500</v>
      </c>
      <c r="B59" s="7">
        <v>5800</v>
      </c>
      <c r="C59" s="8">
        <v>8000</v>
      </c>
      <c r="D59" s="8">
        <v>9000</v>
      </c>
      <c r="E59"/>
      <c r="F59" s="10">
        <v>1500</v>
      </c>
      <c r="G59" s="7">
        <v>1920</v>
      </c>
      <c r="H59" s="8">
        <v>2525</v>
      </c>
      <c r="I59" s="3"/>
    </row>
    <row r="60" spans="1:9">
      <c r="A60" s="10">
        <v>5000</v>
      </c>
      <c r="B60" s="7">
        <v>6300</v>
      </c>
      <c r="C60" s="8">
        <v>8700</v>
      </c>
      <c r="D60" s="8">
        <v>9800</v>
      </c>
      <c r="E60"/>
      <c r="F60" s="10">
        <v>1750</v>
      </c>
      <c r="G60" s="7">
        <v>2140</v>
      </c>
      <c r="H60" s="8">
        <v>2795</v>
      </c>
      <c r="I60" s="3"/>
    </row>
    <row r="61" spans="1:9" ht="13.8" thickBot="1">
      <c r="A61" s="10">
        <v>5500</v>
      </c>
      <c r="B61" s="7">
        <v>6800</v>
      </c>
      <c r="C61" s="8">
        <v>9400</v>
      </c>
      <c r="D61" s="8">
        <v>10600</v>
      </c>
      <c r="E61"/>
      <c r="F61" s="13">
        <v>2000</v>
      </c>
      <c r="G61" s="12">
        <v>2360</v>
      </c>
      <c r="H61" s="8">
        <v>3065</v>
      </c>
      <c r="I61" s="3"/>
    </row>
    <row r="62" spans="1:9">
      <c r="A62" s="10">
        <v>6000</v>
      </c>
      <c r="B62" s="7">
        <v>7300</v>
      </c>
      <c r="C62" s="8">
        <v>10100</v>
      </c>
      <c r="D62" s="8">
        <v>11400</v>
      </c>
      <c r="E62"/>
      <c r="H62" s="3"/>
      <c r="I62" s="3"/>
    </row>
    <row r="63" spans="1:9" ht="13.8" thickBot="1">
      <c r="A63" s="10">
        <v>7000</v>
      </c>
      <c r="B63" s="7">
        <v>8100</v>
      </c>
      <c r="C63" s="8">
        <v>11200</v>
      </c>
      <c r="D63" s="8">
        <v>12700</v>
      </c>
      <c r="E63"/>
      <c r="F63" s="49" t="s">
        <v>25</v>
      </c>
      <c r="H63" s="3"/>
      <c r="I63" s="3"/>
    </row>
    <row r="64" spans="1:9" ht="13.8" thickBot="1">
      <c r="A64" s="10">
        <v>8000</v>
      </c>
      <c r="B64" s="7">
        <v>8900</v>
      </c>
      <c r="C64" s="8">
        <v>12300</v>
      </c>
      <c r="D64" s="8">
        <v>14000</v>
      </c>
      <c r="E64"/>
      <c r="F64" s="62" t="s">
        <v>19</v>
      </c>
      <c r="G64" s="63" t="s">
        <v>21</v>
      </c>
      <c r="H64" s="30" t="s">
        <v>28</v>
      </c>
      <c r="I64" s="3"/>
    </row>
    <row r="65" spans="1:9">
      <c r="A65" s="10">
        <v>9000</v>
      </c>
      <c r="B65" s="7">
        <v>9700</v>
      </c>
      <c r="C65" s="8">
        <v>13400</v>
      </c>
      <c r="D65" s="8">
        <v>15300</v>
      </c>
      <c r="E65"/>
      <c r="F65" s="15">
        <v>100</v>
      </c>
      <c r="G65" s="1">
        <v>570</v>
      </c>
      <c r="H65" s="2">
        <v>590</v>
      </c>
      <c r="I65" s="3"/>
    </row>
    <row r="66" spans="1:9" ht="13.8" thickBot="1">
      <c r="A66" s="13">
        <v>10000</v>
      </c>
      <c r="B66" s="7">
        <v>10500</v>
      </c>
      <c r="C66" s="8">
        <v>14500</v>
      </c>
      <c r="D66" s="8">
        <v>16600</v>
      </c>
      <c r="E66"/>
      <c r="F66" s="10">
        <v>200</v>
      </c>
      <c r="G66" s="7">
        <v>650</v>
      </c>
      <c r="H66" s="8">
        <v>690</v>
      </c>
      <c r="I66" s="3"/>
    </row>
    <row r="67" spans="1:9">
      <c r="E67"/>
      <c r="F67" s="10">
        <v>300</v>
      </c>
      <c r="G67" s="7">
        <v>730</v>
      </c>
      <c r="H67" s="8">
        <v>790</v>
      </c>
      <c r="I67" s="3"/>
    </row>
    <row r="68" spans="1:9">
      <c r="D68"/>
      <c r="E68"/>
      <c r="F68" s="10">
        <v>400</v>
      </c>
      <c r="G68" s="7">
        <v>810</v>
      </c>
      <c r="H68" s="8">
        <v>890</v>
      </c>
      <c r="I68" s="3"/>
    </row>
    <row r="69" spans="1:9" ht="13.8" thickBot="1">
      <c r="A69" s="49" t="s">
        <v>27</v>
      </c>
      <c r="D69"/>
      <c r="E69"/>
      <c r="F69" s="10">
        <v>500</v>
      </c>
      <c r="G69" s="7">
        <v>890</v>
      </c>
      <c r="H69" s="8">
        <v>990</v>
      </c>
      <c r="I69" s="3"/>
    </row>
    <row r="70" spans="1:9" ht="13.8" thickBot="1">
      <c r="A70" s="64" t="s">
        <v>19</v>
      </c>
      <c r="B70" s="31" t="s">
        <v>29</v>
      </c>
      <c r="C70" s="31" t="s">
        <v>30</v>
      </c>
      <c r="D70" s="30" t="s">
        <v>28</v>
      </c>
      <c r="E70"/>
      <c r="F70" s="10">
        <v>600</v>
      </c>
      <c r="G70" s="7">
        <v>970</v>
      </c>
      <c r="H70" s="8">
        <v>1090</v>
      </c>
    </row>
    <row r="71" spans="1:9" ht="13.8" thickBot="1">
      <c r="A71" s="16">
        <v>1000</v>
      </c>
      <c r="B71" s="2">
        <v>1800</v>
      </c>
      <c r="C71" s="2">
        <v>2200</v>
      </c>
      <c r="D71" s="2">
        <v>2700</v>
      </c>
      <c r="F71" s="10">
        <v>700</v>
      </c>
      <c r="G71" s="7">
        <v>1050</v>
      </c>
      <c r="H71" s="8">
        <v>1190</v>
      </c>
    </row>
    <row r="72" spans="1:9">
      <c r="A72" s="6">
        <v>2000</v>
      </c>
      <c r="B72" s="7">
        <v>2400</v>
      </c>
      <c r="C72" s="8">
        <v>2900</v>
      </c>
      <c r="D72" s="8">
        <v>3850</v>
      </c>
      <c r="F72" s="10">
        <v>800</v>
      </c>
      <c r="G72" s="7">
        <v>1130</v>
      </c>
      <c r="H72" s="8">
        <v>1290</v>
      </c>
    </row>
    <row r="73" spans="1:9">
      <c r="A73" s="10">
        <v>3000</v>
      </c>
      <c r="B73" s="7">
        <v>3000</v>
      </c>
      <c r="C73" s="8">
        <v>3600</v>
      </c>
      <c r="D73" s="8">
        <v>5000</v>
      </c>
      <c r="F73" s="10">
        <v>900</v>
      </c>
      <c r="G73" s="7">
        <v>1210</v>
      </c>
      <c r="H73" s="8">
        <v>1390</v>
      </c>
    </row>
    <row r="74" spans="1:9">
      <c r="A74" s="10">
        <v>4000</v>
      </c>
      <c r="B74" s="7">
        <v>3600</v>
      </c>
      <c r="C74" s="8">
        <v>4300</v>
      </c>
      <c r="D74" s="8">
        <v>6150</v>
      </c>
      <c r="F74" s="10">
        <v>1000</v>
      </c>
      <c r="G74" s="7">
        <v>1290</v>
      </c>
      <c r="H74" s="8">
        <v>1490</v>
      </c>
    </row>
    <row r="75" spans="1:9">
      <c r="A75" s="10">
        <v>5000</v>
      </c>
      <c r="B75" s="7">
        <v>4200</v>
      </c>
      <c r="C75" s="8">
        <v>5000</v>
      </c>
      <c r="D75" s="8">
        <v>7300</v>
      </c>
      <c r="F75" s="10">
        <v>1100</v>
      </c>
      <c r="G75" s="7">
        <v>1370</v>
      </c>
      <c r="H75" s="8">
        <v>1590</v>
      </c>
    </row>
    <row r="76" spans="1:9">
      <c r="A76" s="10">
        <v>6000</v>
      </c>
      <c r="B76" s="7">
        <v>4700</v>
      </c>
      <c r="C76" s="8">
        <v>5600</v>
      </c>
      <c r="D76" s="8">
        <v>8350</v>
      </c>
      <c r="F76" s="10">
        <v>1200</v>
      </c>
      <c r="G76" s="7">
        <v>1450</v>
      </c>
      <c r="H76" s="8">
        <v>1690</v>
      </c>
    </row>
    <row r="77" spans="1:9">
      <c r="A77" s="10">
        <v>7000</v>
      </c>
      <c r="B77" s="7">
        <v>5200</v>
      </c>
      <c r="C77" s="8">
        <v>6200</v>
      </c>
      <c r="D77" s="8">
        <v>9400</v>
      </c>
      <c r="F77" s="10">
        <v>1300</v>
      </c>
      <c r="G77" s="7">
        <v>1530</v>
      </c>
      <c r="H77" s="8">
        <v>1790</v>
      </c>
    </row>
    <row r="78" spans="1:9">
      <c r="A78" s="10">
        <v>8000</v>
      </c>
      <c r="B78" s="7">
        <v>5700</v>
      </c>
      <c r="C78" s="8">
        <v>6800</v>
      </c>
      <c r="D78" s="8">
        <v>10450</v>
      </c>
      <c r="F78" s="10">
        <v>1400</v>
      </c>
      <c r="G78" s="7">
        <v>1610</v>
      </c>
      <c r="H78" s="8">
        <v>1890</v>
      </c>
    </row>
    <row r="79" spans="1:9">
      <c r="A79" s="10">
        <v>9000</v>
      </c>
      <c r="B79" s="7">
        <v>6200</v>
      </c>
      <c r="C79" s="8">
        <v>7400</v>
      </c>
      <c r="D79" s="8">
        <v>11500</v>
      </c>
      <c r="F79" s="10">
        <v>1500</v>
      </c>
      <c r="G79" s="7">
        <v>1690</v>
      </c>
      <c r="H79" s="8">
        <v>1990</v>
      </c>
    </row>
    <row r="80" spans="1:9" ht="13.8" thickBot="1">
      <c r="A80" s="13">
        <v>10000</v>
      </c>
      <c r="B80" s="7">
        <v>6700</v>
      </c>
      <c r="C80" s="8">
        <v>8000</v>
      </c>
      <c r="D80" s="8">
        <v>12550</v>
      </c>
      <c r="F80" s="10">
        <v>1600</v>
      </c>
      <c r="G80" s="7">
        <v>1770</v>
      </c>
      <c r="H80" s="8">
        <v>2090</v>
      </c>
    </row>
    <row r="81" spans="6:9">
      <c r="F81" s="10">
        <v>1700</v>
      </c>
      <c r="G81" s="7">
        <v>1850</v>
      </c>
      <c r="H81" s="8">
        <v>2190</v>
      </c>
      <c r="I81" s="3"/>
    </row>
    <row r="82" spans="6:9">
      <c r="F82" s="10">
        <v>1800</v>
      </c>
      <c r="G82" s="7">
        <v>1930</v>
      </c>
      <c r="H82" s="8">
        <v>2290</v>
      </c>
      <c r="I82" s="3"/>
    </row>
    <row r="83" spans="6:9">
      <c r="F83" s="21">
        <v>1900</v>
      </c>
      <c r="G83" s="19">
        <v>2010</v>
      </c>
      <c r="H83" s="20">
        <v>2390</v>
      </c>
      <c r="I83" s="3"/>
    </row>
    <row r="84" spans="6:9" ht="13.8" thickBot="1">
      <c r="F84" s="13">
        <v>2000</v>
      </c>
      <c r="G84" s="7">
        <v>2090</v>
      </c>
      <c r="H84" s="8">
        <v>2490</v>
      </c>
      <c r="I84" s="3"/>
    </row>
    <row r="85" spans="6:9">
      <c r="F85" s="3"/>
      <c r="G85" s="3"/>
      <c r="H85" s="3"/>
      <c r="I85" s="3"/>
    </row>
  </sheetData>
  <mergeCells count="3">
    <mergeCell ref="P6:Q6"/>
    <mergeCell ref="A17:M17"/>
    <mergeCell ref="A29:N29"/>
  </mergeCells>
  <phoneticPr fontId="10"/>
  <conditionalFormatting sqref="B7:D10">
    <cfRule type="cellIs" dxfId="0" priority="1" stopIfTrue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Sheet2!$E$2:$E$3</xm:f>
          </x14:formula1>
          <xm:sqref>L6</xm:sqref>
        </x14:dataValidation>
        <x14:dataValidation type="list" allowBlank="1" showInputMessage="1" showErrorMessage="1">
          <x14:formula1>
            <xm:f>Sheet2!$E$2:$E$4</xm:f>
          </x14:formula1>
          <xm:sqref>K6</xm:sqref>
        </x14:dataValidation>
        <x14:dataValidation type="list" allowBlank="1" showInputMessage="1" showErrorMessage="1">
          <x14:formula1>
            <xm:f>Sheet2!$G$2:$G$6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32" sqref="B32"/>
    </sheetView>
  </sheetViews>
  <sheetFormatPr defaultRowHeight="13.2"/>
  <cols>
    <col min="1" max="1" width="11.6640625" customWidth="1"/>
    <col min="3" max="3" width="9.33203125" customWidth="1"/>
    <col min="4" max="4" width="9.77734375" customWidth="1"/>
    <col min="5" max="5" width="10.21875" customWidth="1"/>
    <col min="6" max="6" width="10.33203125" customWidth="1"/>
    <col min="7" max="7" width="11.109375" customWidth="1"/>
  </cols>
  <sheetData>
    <row r="2" spans="1:7">
      <c r="A2" s="118" t="s">
        <v>79</v>
      </c>
      <c r="B2" s="108"/>
      <c r="C2" s="108"/>
      <c r="D2" s="108"/>
      <c r="E2" s="108"/>
      <c r="F2" s="108"/>
      <c r="G2" s="108"/>
    </row>
    <row r="3" spans="1:7">
      <c r="A3" s="108"/>
      <c r="B3" s="108"/>
      <c r="C3" s="108"/>
      <c r="D3" s="108"/>
      <c r="E3" s="108"/>
      <c r="F3" s="108"/>
      <c r="G3" s="108"/>
    </row>
    <row r="4" spans="1:7" ht="13.8" thickBot="1">
      <c r="A4" s="107" t="s">
        <v>78</v>
      </c>
      <c r="B4" s="108"/>
      <c r="C4" s="108"/>
      <c r="D4" s="108"/>
      <c r="E4" s="108"/>
      <c r="F4" s="108"/>
      <c r="G4" s="108"/>
    </row>
    <row r="5" spans="1:7" ht="13.8" thickBot="1">
      <c r="A5" s="109" t="s">
        <v>80</v>
      </c>
      <c r="B5" s="110" t="s">
        <v>81</v>
      </c>
      <c r="C5" s="110" t="s">
        <v>82</v>
      </c>
      <c r="D5" s="111" t="s">
        <v>83</v>
      </c>
      <c r="E5" s="108"/>
      <c r="F5" s="108"/>
      <c r="G5" s="108"/>
    </row>
    <row r="6" spans="1:7">
      <c r="A6" s="112" t="s">
        <v>84</v>
      </c>
      <c r="B6" s="113">
        <v>0.1</v>
      </c>
      <c r="C6" s="113">
        <v>0.13</v>
      </c>
      <c r="D6" s="113">
        <v>0.15</v>
      </c>
      <c r="E6" s="108"/>
      <c r="F6" s="108"/>
      <c r="G6" s="108"/>
    </row>
    <row r="7" spans="1:7">
      <c r="A7" s="108"/>
      <c r="B7" s="108"/>
      <c r="C7" s="108"/>
      <c r="D7" s="108"/>
      <c r="E7" s="108"/>
      <c r="F7" s="108"/>
      <c r="G7" s="108"/>
    </row>
    <row r="8" spans="1:7" ht="13.8" thickBot="1">
      <c r="A8" s="107" t="s">
        <v>85</v>
      </c>
      <c r="B8" s="108"/>
      <c r="C8" s="108"/>
      <c r="D8" s="108"/>
      <c r="E8" s="108"/>
      <c r="F8" s="108"/>
      <c r="G8" s="108"/>
    </row>
    <row r="9" spans="1:7" ht="13.8" thickBot="1">
      <c r="A9" s="109" t="s">
        <v>80</v>
      </c>
      <c r="B9" s="110" t="s">
        <v>86</v>
      </c>
      <c r="C9" s="110" t="s">
        <v>87</v>
      </c>
      <c r="D9" s="114" t="s">
        <v>88</v>
      </c>
      <c r="E9" s="110" t="s">
        <v>89</v>
      </c>
      <c r="F9" s="110" t="s">
        <v>90</v>
      </c>
      <c r="G9" s="111" t="s">
        <v>91</v>
      </c>
    </row>
    <row r="10" spans="1:7">
      <c r="A10" s="112" t="s">
        <v>84</v>
      </c>
      <c r="B10" s="113">
        <v>0.1</v>
      </c>
      <c r="C10" s="113">
        <v>0.15</v>
      </c>
      <c r="D10" s="115">
        <v>0.18</v>
      </c>
      <c r="E10" s="113">
        <v>0.2</v>
      </c>
      <c r="F10" s="113">
        <v>0.22</v>
      </c>
      <c r="G10" s="113">
        <v>0.23</v>
      </c>
    </row>
    <row r="11" spans="1:7">
      <c r="A11" s="108"/>
      <c r="B11" s="108"/>
      <c r="C11" s="108"/>
      <c r="D11" s="108"/>
      <c r="E11" s="108"/>
      <c r="F11" s="108"/>
      <c r="G11" s="108"/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118" t="s">
        <v>92</v>
      </c>
      <c r="B13" s="108"/>
      <c r="C13" s="108"/>
      <c r="D13" s="108"/>
      <c r="E13" s="108"/>
      <c r="F13" s="108"/>
      <c r="G13" s="108"/>
    </row>
    <row r="14" spans="1:7">
      <c r="A14" s="108"/>
      <c r="B14" s="108"/>
      <c r="C14" s="108"/>
      <c r="D14" s="108"/>
      <c r="E14" s="108"/>
      <c r="F14" s="108"/>
      <c r="G14" s="108"/>
    </row>
    <row r="15" spans="1:7" ht="13.8" thickBot="1">
      <c r="A15" s="107" t="s">
        <v>78</v>
      </c>
      <c r="B15" s="108"/>
      <c r="C15" s="108"/>
      <c r="D15" s="108"/>
      <c r="E15" s="108"/>
      <c r="F15" s="108"/>
      <c r="G15" s="108"/>
    </row>
    <row r="16" spans="1:7" ht="13.8" thickBot="1">
      <c r="A16" s="109" t="s">
        <v>80</v>
      </c>
      <c r="B16" s="110" t="s">
        <v>81</v>
      </c>
      <c r="C16" s="110" t="s">
        <v>82</v>
      </c>
      <c r="D16" s="111" t="s">
        <v>83</v>
      </c>
      <c r="E16" s="108"/>
      <c r="F16" s="108"/>
      <c r="G16" s="108"/>
    </row>
    <row r="17" spans="1:7">
      <c r="A17" s="112" t="s">
        <v>93</v>
      </c>
      <c r="B17" s="116" t="s">
        <v>94</v>
      </c>
      <c r="C17" s="116" t="s">
        <v>95</v>
      </c>
      <c r="D17" s="116" t="s">
        <v>96</v>
      </c>
      <c r="E17" s="108"/>
      <c r="F17" s="108"/>
      <c r="G17" s="108"/>
    </row>
    <row r="18" spans="1:7">
      <c r="A18" s="108"/>
      <c r="B18" s="108"/>
      <c r="C18" s="108"/>
      <c r="D18" s="108"/>
      <c r="E18" s="108"/>
      <c r="F18" s="108"/>
      <c r="G18" s="108"/>
    </row>
    <row r="19" spans="1:7" ht="13.8" thickBot="1">
      <c r="A19" s="107" t="s">
        <v>85</v>
      </c>
      <c r="B19" s="108"/>
      <c r="C19" s="108"/>
      <c r="D19" s="108"/>
      <c r="E19" s="108"/>
      <c r="F19" s="108"/>
      <c r="G19" s="108"/>
    </row>
    <row r="20" spans="1:7" ht="13.8" thickBot="1">
      <c r="A20" s="109" t="s">
        <v>80</v>
      </c>
      <c r="B20" s="110" t="s">
        <v>86</v>
      </c>
      <c r="C20" s="110" t="s">
        <v>87</v>
      </c>
      <c r="D20" s="114" t="s">
        <v>88</v>
      </c>
      <c r="E20" s="110" t="s">
        <v>89</v>
      </c>
      <c r="F20" s="110" t="s">
        <v>90</v>
      </c>
      <c r="G20" s="111" t="s">
        <v>91</v>
      </c>
    </row>
    <row r="21" spans="1:7">
      <c r="A21" s="112" t="s">
        <v>93</v>
      </c>
      <c r="B21" s="116" t="s">
        <v>94</v>
      </c>
      <c r="C21" s="116" t="s">
        <v>96</v>
      </c>
      <c r="D21" s="117" t="s">
        <v>97</v>
      </c>
      <c r="E21" s="116" t="s">
        <v>98</v>
      </c>
      <c r="F21" s="116" t="s">
        <v>99</v>
      </c>
      <c r="G21" s="116" t="s">
        <v>100</v>
      </c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1" sqref="C11"/>
    </sheetView>
  </sheetViews>
  <sheetFormatPr defaultRowHeight="13.2"/>
  <cols>
    <col min="1" max="1" width="8.88671875" customWidth="1"/>
    <col min="2" max="2" width="12.44140625" customWidth="1"/>
    <col min="3" max="3" width="20.6640625" customWidth="1"/>
  </cols>
  <sheetData>
    <row r="2" spans="1:3">
      <c r="A2" s="49" t="s">
        <v>101</v>
      </c>
    </row>
    <row r="3" spans="1:3" ht="13.8" thickBot="1"/>
    <row r="4" spans="1:3" ht="13.8" thickBot="1">
      <c r="A4" s="119" t="s">
        <v>102</v>
      </c>
      <c r="B4" s="120" t="s">
        <v>103</v>
      </c>
      <c r="C4" s="121" t="s">
        <v>104</v>
      </c>
    </row>
    <row r="5" spans="1:3" ht="13.8" thickBot="1">
      <c r="A5" s="122">
        <v>0.01</v>
      </c>
      <c r="B5" s="123">
        <v>0.05</v>
      </c>
      <c r="C5" s="124">
        <v>7.0000000000000007E-2</v>
      </c>
    </row>
    <row r="8" spans="1:3">
      <c r="A8" s="49" t="s">
        <v>105</v>
      </c>
    </row>
    <row r="9" spans="1:3" ht="13.8" thickBot="1"/>
    <row r="10" spans="1:3" ht="13.8" thickBot="1">
      <c r="A10" s="119" t="s">
        <v>102</v>
      </c>
      <c r="B10" s="120" t="s">
        <v>106</v>
      </c>
      <c r="C10" s="121" t="s">
        <v>107</v>
      </c>
    </row>
    <row r="11" spans="1:3" ht="13.8" thickBot="1">
      <c r="A11" s="122">
        <v>0.01</v>
      </c>
      <c r="B11" s="123">
        <v>0.04</v>
      </c>
      <c r="C11" s="124">
        <v>0.05</v>
      </c>
    </row>
    <row r="13" spans="1:3">
      <c r="A13" s="71" t="s">
        <v>126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>
      <selection activeCell="J2" sqref="J2"/>
    </sheetView>
  </sheetViews>
  <sheetFormatPr defaultRowHeight="13.2"/>
  <cols>
    <col min="1" max="1" width="8.88671875" customWidth="1"/>
  </cols>
  <sheetData>
    <row r="2" spans="2:7">
      <c r="B2" s="71" t="s">
        <v>69</v>
      </c>
      <c r="E2" s="71" t="s">
        <v>144</v>
      </c>
      <c r="G2" s="71" t="s">
        <v>153</v>
      </c>
    </row>
    <row r="3" spans="2:7">
      <c r="B3" s="71" t="s">
        <v>63</v>
      </c>
      <c r="E3" s="71" t="s">
        <v>145</v>
      </c>
      <c r="G3" s="71" t="s">
        <v>154</v>
      </c>
    </row>
    <row r="4" spans="2:7">
      <c r="B4" s="71" t="s">
        <v>70</v>
      </c>
      <c r="E4" s="71" t="s">
        <v>143</v>
      </c>
      <c r="G4" s="71" t="s">
        <v>155</v>
      </c>
    </row>
    <row r="5" spans="2:7">
      <c r="B5" s="71" t="s">
        <v>71</v>
      </c>
      <c r="G5" s="71" t="s">
        <v>156</v>
      </c>
    </row>
    <row r="6" spans="2:7">
      <c r="B6" s="71" t="s">
        <v>72</v>
      </c>
      <c r="G6" s="71" t="s">
        <v>157</v>
      </c>
    </row>
    <row r="7" spans="2:7">
      <c r="B7" s="71"/>
    </row>
    <row r="8" spans="2:7">
      <c r="B8" s="71"/>
    </row>
    <row r="9" spans="2:7">
      <c r="B9" s="71"/>
    </row>
    <row r="10" spans="2:7">
      <c r="B10" s="71"/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ColWidth="9" defaultRowHeight="13.2"/>
  <cols>
    <col min="1" max="1" width="37.21875" customWidth="1"/>
    <col min="2" max="2" width="43.88671875" customWidth="1"/>
  </cols>
  <sheetData>
    <row r="1" spans="1:2" ht="15.6">
      <c r="A1" s="22" t="s">
        <v>31</v>
      </c>
      <c r="B1" s="23" t="s">
        <v>32</v>
      </c>
    </row>
    <row r="2" spans="1:2" ht="58.5" customHeight="1">
      <c r="A2" s="24" t="s">
        <v>33</v>
      </c>
      <c r="B2" s="25" t="s">
        <v>34</v>
      </c>
    </row>
    <row r="3" spans="1:2" ht="76.2">
      <c r="A3" s="26" t="s">
        <v>35</v>
      </c>
      <c r="B3" s="25" t="s">
        <v>36</v>
      </c>
    </row>
    <row r="4" spans="1:2" ht="121.8">
      <c r="A4" s="26" t="s">
        <v>37</v>
      </c>
      <c r="B4" s="25" t="s">
        <v>38</v>
      </c>
    </row>
    <row r="5" spans="1:2" ht="46.8">
      <c r="A5" s="26" t="s">
        <v>39</v>
      </c>
      <c r="B5" s="197" t="s">
        <v>40</v>
      </c>
    </row>
    <row r="6" spans="1:2">
      <c r="A6" s="27" t="s">
        <v>41</v>
      </c>
      <c r="B6" s="197"/>
    </row>
    <row r="7" spans="1:2" ht="31.2">
      <c r="A7" s="26" t="s">
        <v>42</v>
      </c>
      <c r="B7" s="197" t="s">
        <v>34</v>
      </c>
    </row>
    <row r="8" spans="1:2">
      <c r="A8" s="27" t="s">
        <v>41</v>
      </c>
      <c r="B8" s="197"/>
    </row>
    <row r="9" spans="1:2" ht="46.8">
      <c r="A9" s="26" t="s">
        <v>43</v>
      </c>
      <c r="B9" s="197" t="s">
        <v>44</v>
      </c>
    </row>
    <row r="10" spans="1:2">
      <c r="A10" s="27" t="s">
        <v>41</v>
      </c>
      <c r="B10" s="197"/>
    </row>
    <row r="11" spans="1:2" ht="15.6">
      <c r="A11" s="26" t="s">
        <v>45</v>
      </c>
      <c r="B11" s="197" t="s">
        <v>44</v>
      </c>
    </row>
    <row r="12" spans="1:2" ht="45.6">
      <c r="A12" s="28" t="s">
        <v>46</v>
      </c>
      <c r="B12" s="197"/>
    </row>
    <row r="13" spans="1:2" ht="15.6">
      <c r="A13" s="26" t="s">
        <v>47</v>
      </c>
      <c r="B13" s="197" t="s">
        <v>44</v>
      </c>
    </row>
    <row r="14" spans="1:2" ht="15.6">
      <c r="A14" s="26" t="s">
        <v>48</v>
      </c>
      <c r="B14" s="197"/>
    </row>
    <row r="15" spans="1:2" ht="15.6">
      <c r="A15" s="26" t="s">
        <v>49</v>
      </c>
      <c r="B15" s="197"/>
    </row>
    <row r="16" spans="1:2" ht="15.6">
      <c r="A16" s="26" t="s">
        <v>50</v>
      </c>
      <c r="B16" s="197"/>
    </row>
    <row r="17" spans="1:2" ht="15.6">
      <c r="A17" s="26" t="s">
        <v>51</v>
      </c>
      <c r="B17" s="197" t="s">
        <v>44</v>
      </c>
    </row>
    <row r="18" spans="1:2" ht="15.6">
      <c r="A18" s="28" t="s">
        <v>52</v>
      </c>
      <c r="B18" s="197"/>
    </row>
    <row r="19" spans="1:2" ht="46.2">
      <c r="A19" s="28" t="s">
        <v>53</v>
      </c>
      <c r="B19" s="197"/>
    </row>
    <row r="20" spans="1:2" ht="46.2">
      <c r="A20" s="28" t="s">
        <v>54</v>
      </c>
      <c r="B20" s="197"/>
    </row>
    <row r="21" spans="1:2" ht="46.2">
      <c r="A21" s="28" t="s">
        <v>55</v>
      </c>
      <c r="B21" s="197"/>
    </row>
    <row r="22" spans="1:2" ht="26.4">
      <c r="A22" s="27" t="s">
        <v>56</v>
      </c>
      <c r="B22" s="197"/>
    </row>
    <row r="23" spans="1:2" ht="15.6">
      <c r="A23" s="26" t="s">
        <v>57</v>
      </c>
      <c r="B23" s="25" t="s">
        <v>44</v>
      </c>
    </row>
  </sheetData>
  <mergeCells count="6">
    <mergeCell ref="B17:B22"/>
    <mergeCell ref="B5:B6"/>
    <mergeCell ref="B7:B8"/>
    <mergeCell ref="B9:B10"/>
    <mergeCell ref="B11:B12"/>
    <mergeCell ref="B13:B16"/>
  </mergeCells>
  <phoneticPr fontId="10"/>
  <hyperlinks>
    <hyperlink ref="A22" r:id="rId1"/>
    <hyperlink ref="A10" r:id="rId2"/>
    <hyperlink ref="A8" r:id="rId3"/>
    <hyperlink ref="A6" r:id="rId4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F29" sqref="F29"/>
    </sheetView>
  </sheetViews>
  <sheetFormatPr defaultColWidth="9" defaultRowHeight="13.2"/>
  <cols>
    <col min="1" max="1" width="8.88671875" customWidth="1"/>
  </cols>
  <sheetData>
    <row r="1" spans="1:17">
      <c r="A1">
        <v>1</v>
      </c>
      <c r="B1" s="1">
        <v>1400</v>
      </c>
      <c r="C1" s="2">
        <v>2000</v>
      </c>
      <c r="D1" s="2">
        <v>2200</v>
      </c>
      <c r="E1" s="3"/>
      <c r="F1" s="4">
        <v>1</v>
      </c>
      <c r="G1" s="1">
        <v>530</v>
      </c>
      <c r="H1" s="5">
        <v>560</v>
      </c>
      <c r="J1" s="4">
        <v>1</v>
      </c>
      <c r="K1" s="1">
        <v>570</v>
      </c>
      <c r="L1" s="2">
        <v>590</v>
      </c>
      <c r="N1" s="4">
        <v>1</v>
      </c>
      <c r="O1" s="2">
        <v>1800</v>
      </c>
      <c r="P1" s="2">
        <v>2200</v>
      </c>
      <c r="Q1" s="2">
        <v>2700</v>
      </c>
    </row>
    <row r="2" spans="1:17">
      <c r="A2" s="6">
        <v>300</v>
      </c>
      <c r="B2" s="7">
        <v>1400</v>
      </c>
      <c r="C2" s="8">
        <v>2000</v>
      </c>
      <c r="D2" s="8">
        <v>2200</v>
      </c>
      <c r="E2" s="3"/>
      <c r="F2" s="6">
        <v>50</v>
      </c>
      <c r="G2" s="7">
        <v>580</v>
      </c>
      <c r="H2" s="9">
        <v>635</v>
      </c>
      <c r="J2" s="15">
        <v>100</v>
      </c>
      <c r="K2" s="7">
        <v>650</v>
      </c>
      <c r="L2" s="8">
        <v>690</v>
      </c>
      <c r="N2" s="16">
        <v>1000</v>
      </c>
      <c r="O2" s="7">
        <v>2400</v>
      </c>
      <c r="P2" s="8">
        <v>2900</v>
      </c>
      <c r="Q2" s="8">
        <v>3850</v>
      </c>
    </row>
    <row r="3" spans="1:17">
      <c r="A3" s="10">
        <v>500</v>
      </c>
      <c r="B3" s="7">
        <v>1540</v>
      </c>
      <c r="C3" s="8">
        <v>2180</v>
      </c>
      <c r="D3" s="8">
        <v>2400</v>
      </c>
      <c r="E3" s="3"/>
      <c r="F3" s="10">
        <v>100</v>
      </c>
      <c r="G3" s="7">
        <v>630</v>
      </c>
      <c r="H3" s="9">
        <v>710</v>
      </c>
      <c r="J3" s="10">
        <v>200</v>
      </c>
      <c r="K3" s="7">
        <v>730</v>
      </c>
      <c r="L3" s="8">
        <v>790</v>
      </c>
      <c r="N3" s="6">
        <v>2000</v>
      </c>
      <c r="O3" s="7">
        <v>3000</v>
      </c>
      <c r="P3" s="8">
        <v>3600</v>
      </c>
      <c r="Q3" s="8">
        <v>5000</v>
      </c>
    </row>
    <row r="4" spans="1:17">
      <c r="A4" s="10">
        <v>600</v>
      </c>
      <c r="B4" s="7">
        <v>1680</v>
      </c>
      <c r="C4" s="8">
        <v>2360</v>
      </c>
      <c r="D4" s="8">
        <v>2600</v>
      </c>
      <c r="E4" s="3"/>
      <c r="F4" s="10">
        <v>150</v>
      </c>
      <c r="G4" s="7">
        <v>680</v>
      </c>
      <c r="H4" s="9">
        <v>785</v>
      </c>
      <c r="J4" s="10">
        <v>300</v>
      </c>
      <c r="K4" s="7">
        <v>810</v>
      </c>
      <c r="L4" s="8">
        <v>890</v>
      </c>
      <c r="N4" s="10">
        <v>3000</v>
      </c>
      <c r="O4" s="7">
        <v>3600</v>
      </c>
      <c r="P4" s="8">
        <v>4300</v>
      </c>
      <c r="Q4" s="8">
        <v>6150</v>
      </c>
    </row>
    <row r="5" spans="1:17">
      <c r="A5" s="10">
        <v>700</v>
      </c>
      <c r="B5" s="7">
        <v>1820</v>
      </c>
      <c r="C5" s="8">
        <v>2540</v>
      </c>
      <c r="D5" s="8">
        <v>2800</v>
      </c>
      <c r="E5" s="3"/>
      <c r="F5" s="10">
        <v>200</v>
      </c>
      <c r="G5" s="7">
        <v>730</v>
      </c>
      <c r="H5" s="9">
        <v>860</v>
      </c>
      <c r="J5" s="10">
        <v>400</v>
      </c>
      <c r="K5" s="7">
        <v>890</v>
      </c>
      <c r="L5" s="8">
        <v>990</v>
      </c>
      <c r="N5" s="10">
        <v>4000</v>
      </c>
      <c r="O5" s="7">
        <v>4200</v>
      </c>
      <c r="P5" s="8">
        <v>5000</v>
      </c>
      <c r="Q5" s="8">
        <v>7300</v>
      </c>
    </row>
    <row r="6" spans="1:17">
      <c r="A6" s="10">
        <v>800</v>
      </c>
      <c r="B6" s="7">
        <v>1960</v>
      </c>
      <c r="C6" s="8">
        <v>2720</v>
      </c>
      <c r="D6" s="8">
        <v>3000</v>
      </c>
      <c r="E6" s="3"/>
      <c r="F6" s="10">
        <v>250</v>
      </c>
      <c r="G6" s="7">
        <v>780</v>
      </c>
      <c r="H6" s="9">
        <v>935</v>
      </c>
      <c r="J6" s="10">
        <v>500</v>
      </c>
      <c r="K6" s="7">
        <v>970</v>
      </c>
      <c r="L6" s="8">
        <v>1090</v>
      </c>
      <c r="N6" s="10">
        <v>5000</v>
      </c>
      <c r="O6" s="7">
        <v>4700</v>
      </c>
      <c r="P6" s="8">
        <v>5600</v>
      </c>
      <c r="Q6" s="8">
        <v>8350</v>
      </c>
    </row>
    <row r="7" spans="1:17">
      <c r="A7" s="10">
        <v>900</v>
      </c>
      <c r="B7" s="7">
        <v>2100</v>
      </c>
      <c r="C7" s="8">
        <v>2900</v>
      </c>
      <c r="D7" s="8">
        <v>3200</v>
      </c>
      <c r="E7" s="3"/>
      <c r="F7" s="10">
        <v>300</v>
      </c>
      <c r="G7" s="7">
        <v>880</v>
      </c>
      <c r="H7" s="9">
        <v>1085</v>
      </c>
      <c r="J7" s="10">
        <v>600</v>
      </c>
      <c r="K7" s="7">
        <v>1050</v>
      </c>
      <c r="L7" s="8">
        <v>1190</v>
      </c>
      <c r="N7" s="10">
        <v>6000</v>
      </c>
      <c r="O7" s="7">
        <v>5200</v>
      </c>
      <c r="P7" s="8">
        <v>6200</v>
      </c>
      <c r="Q7" s="8">
        <v>9400</v>
      </c>
    </row>
    <row r="8" spans="1:17">
      <c r="A8" s="10">
        <v>1000</v>
      </c>
      <c r="B8" s="7">
        <v>2400</v>
      </c>
      <c r="C8" s="8">
        <v>3300</v>
      </c>
      <c r="D8" s="8">
        <v>3650</v>
      </c>
      <c r="E8" s="3"/>
      <c r="F8" s="10">
        <v>400</v>
      </c>
      <c r="G8" s="7">
        <v>980</v>
      </c>
      <c r="H8" s="9">
        <v>1235</v>
      </c>
      <c r="J8" s="10">
        <v>700</v>
      </c>
      <c r="K8" s="7">
        <v>1130</v>
      </c>
      <c r="L8" s="8">
        <v>1290</v>
      </c>
      <c r="N8" s="10">
        <v>7000</v>
      </c>
      <c r="O8" s="7">
        <v>5700</v>
      </c>
      <c r="P8" s="8">
        <v>6800</v>
      </c>
      <c r="Q8" s="8">
        <v>10450</v>
      </c>
    </row>
    <row r="9" spans="1:17">
      <c r="A9" s="10">
        <v>1250</v>
      </c>
      <c r="B9" s="7">
        <v>2700</v>
      </c>
      <c r="C9" s="8">
        <v>3700</v>
      </c>
      <c r="D9" s="8">
        <v>4100</v>
      </c>
      <c r="E9" s="3"/>
      <c r="F9" s="10">
        <v>500</v>
      </c>
      <c r="G9" s="7">
        <v>1080</v>
      </c>
      <c r="H9" s="9">
        <v>1385</v>
      </c>
      <c r="J9" s="10">
        <v>800</v>
      </c>
      <c r="K9" s="7">
        <v>1210</v>
      </c>
      <c r="L9" s="8">
        <v>1390</v>
      </c>
      <c r="N9" s="10">
        <v>8000</v>
      </c>
      <c r="O9" s="7">
        <v>6200</v>
      </c>
      <c r="P9" s="8">
        <v>7400</v>
      </c>
      <c r="Q9" s="8">
        <v>11500</v>
      </c>
    </row>
    <row r="10" spans="1:17">
      <c r="A10" s="10">
        <v>1500</v>
      </c>
      <c r="B10" s="7">
        <v>3000</v>
      </c>
      <c r="C10" s="8">
        <v>4100</v>
      </c>
      <c r="D10" s="8">
        <v>4550</v>
      </c>
      <c r="E10" s="3"/>
      <c r="F10" s="10">
        <v>600</v>
      </c>
      <c r="G10" s="7">
        <v>1180</v>
      </c>
      <c r="H10" s="9">
        <v>1535</v>
      </c>
      <c r="J10" s="10">
        <v>900</v>
      </c>
      <c r="K10" s="7">
        <v>1290</v>
      </c>
      <c r="L10" s="8">
        <v>1490</v>
      </c>
      <c r="N10" s="10">
        <v>9000</v>
      </c>
      <c r="O10" s="7">
        <v>6700</v>
      </c>
      <c r="P10" s="8">
        <v>8000</v>
      </c>
      <c r="Q10" s="8">
        <v>12550</v>
      </c>
    </row>
    <row r="11" spans="1:17">
      <c r="A11" s="10">
        <v>1750</v>
      </c>
      <c r="B11" s="7">
        <v>3300</v>
      </c>
      <c r="C11" s="8">
        <v>4500</v>
      </c>
      <c r="D11" s="8">
        <v>5000</v>
      </c>
      <c r="E11" s="3"/>
      <c r="F11" s="10">
        <v>700</v>
      </c>
      <c r="G11" s="7">
        <v>1280</v>
      </c>
      <c r="H11" s="9">
        <v>1685</v>
      </c>
      <c r="J11" s="10">
        <v>1000</v>
      </c>
      <c r="K11" s="7">
        <v>1370</v>
      </c>
      <c r="L11" s="8">
        <v>1590</v>
      </c>
      <c r="N11" s="13">
        <v>10000</v>
      </c>
      <c r="O11" s="17">
        <v>7000</v>
      </c>
      <c r="P11" s="18">
        <v>8400</v>
      </c>
      <c r="Q11" s="18">
        <v>13250</v>
      </c>
    </row>
    <row r="12" spans="1:17">
      <c r="A12" s="10">
        <v>2000</v>
      </c>
      <c r="B12" s="7">
        <v>3800</v>
      </c>
      <c r="C12" s="8">
        <v>5200</v>
      </c>
      <c r="D12" s="8">
        <v>5800</v>
      </c>
      <c r="E12" s="3"/>
      <c r="F12" s="10">
        <v>800</v>
      </c>
      <c r="G12" s="7">
        <v>1380</v>
      </c>
      <c r="H12" s="9">
        <v>1835</v>
      </c>
      <c r="J12" s="10">
        <v>1100</v>
      </c>
      <c r="K12" s="7">
        <v>1450</v>
      </c>
      <c r="L12" s="8">
        <v>1690</v>
      </c>
      <c r="N12" s="14">
        <v>11000</v>
      </c>
      <c r="O12" s="17">
        <v>7300</v>
      </c>
      <c r="P12" s="18">
        <v>8800</v>
      </c>
      <c r="Q12" s="18">
        <v>13950</v>
      </c>
    </row>
    <row r="13" spans="1:17">
      <c r="A13" s="10">
        <v>2500</v>
      </c>
      <c r="B13" s="7">
        <v>4300</v>
      </c>
      <c r="C13" s="8">
        <v>5900</v>
      </c>
      <c r="D13" s="8">
        <v>6600</v>
      </c>
      <c r="E13" s="3"/>
      <c r="F13" s="10">
        <v>900</v>
      </c>
      <c r="G13" s="7">
        <v>1480</v>
      </c>
      <c r="H13" s="9">
        <v>1985</v>
      </c>
      <c r="J13" s="10">
        <v>1200</v>
      </c>
      <c r="K13" s="7">
        <v>1530</v>
      </c>
      <c r="L13" s="8">
        <v>1790</v>
      </c>
      <c r="N13" s="14">
        <v>12000</v>
      </c>
      <c r="O13" s="17">
        <v>7600</v>
      </c>
      <c r="P13" s="18">
        <v>9200</v>
      </c>
      <c r="Q13" s="18">
        <v>14650</v>
      </c>
    </row>
    <row r="14" spans="1:17">
      <c r="A14" s="10">
        <v>3000</v>
      </c>
      <c r="B14" s="7">
        <v>4800</v>
      </c>
      <c r="C14" s="8">
        <v>6600</v>
      </c>
      <c r="D14" s="8">
        <v>7400</v>
      </c>
      <c r="E14" s="3"/>
      <c r="F14" s="10">
        <v>1000</v>
      </c>
      <c r="G14" s="7">
        <v>1700</v>
      </c>
      <c r="H14" s="9">
        <v>2255</v>
      </c>
      <c r="J14" s="10">
        <v>1300</v>
      </c>
      <c r="K14" s="7">
        <v>1610</v>
      </c>
      <c r="L14" s="8">
        <v>1890</v>
      </c>
      <c r="N14" s="14">
        <v>13000</v>
      </c>
      <c r="O14" s="17">
        <v>7900</v>
      </c>
      <c r="P14" s="18">
        <v>9600</v>
      </c>
      <c r="Q14" s="18">
        <v>15350</v>
      </c>
    </row>
    <row r="15" spans="1:17">
      <c r="A15" s="10">
        <v>3500</v>
      </c>
      <c r="B15" s="7">
        <v>5300</v>
      </c>
      <c r="C15" s="8">
        <v>7300</v>
      </c>
      <c r="D15" s="8">
        <v>8200</v>
      </c>
      <c r="E15" s="3"/>
      <c r="F15" s="10">
        <v>1250</v>
      </c>
      <c r="G15" s="7">
        <v>1920</v>
      </c>
      <c r="H15" s="9">
        <v>2525</v>
      </c>
      <c r="J15" s="10">
        <v>1400</v>
      </c>
      <c r="K15" s="7">
        <v>1690</v>
      </c>
      <c r="L15" s="8">
        <v>1990</v>
      </c>
      <c r="N15" s="14">
        <v>14000</v>
      </c>
      <c r="O15" s="17">
        <v>8200</v>
      </c>
      <c r="P15" s="18">
        <v>10000</v>
      </c>
      <c r="Q15" s="18">
        <v>16050</v>
      </c>
    </row>
    <row r="16" spans="1:17">
      <c r="A16" s="10">
        <v>4000</v>
      </c>
      <c r="B16" s="7">
        <v>5800</v>
      </c>
      <c r="C16" s="8">
        <v>8000</v>
      </c>
      <c r="D16" s="8">
        <v>9000</v>
      </c>
      <c r="E16" s="3"/>
      <c r="F16" s="10">
        <v>1500</v>
      </c>
      <c r="G16" s="7">
        <v>2140</v>
      </c>
      <c r="H16" s="11">
        <v>2795</v>
      </c>
      <c r="J16" s="10">
        <v>1500</v>
      </c>
      <c r="K16" s="7">
        <v>1770</v>
      </c>
      <c r="L16" s="8">
        <v>2090</v>
      </c>
      <c r="N16" s="14">
        <v>15000</v>
      </c>
      <c r="O16" s="17">
        <v>8500</v>
      </c>
      <c r="P16" s="18">
        <v>10400</v>
      </c>
      <c r="Q16" s="18">
        <v>16750</v>
      </c>
    </row>
    <row r="17" spans="1:17">
      <c r="A17" s="10">
        <v>4500</v>
      </c>
      <c r="B17" s="7">
        <v>6300</v>
      </c>
      <c r="C17" s="8">
        <v>8700</v>
      </c>
      <c r="D17" s="8">
        <v>9800</v>
      </c>
      <c r="E17" s="3"/>
      <c r="F17" s="10">
        <v>1750</v>
      </c>
      <c r="G17" s="12">
        <v>2360</v>
      </c>
      <c r="H17" s="8">
        <v>3065</v>
      </c>
      <c r="J17" s="10">
        <v>1600</v>
      </c>
      <c r="K17" s="7">
        <v>1850</v>
      </c>
      <c r="L17" s="8">
        <v>2190</v>
      </c>
      <c r="N17" s="14">
        <v>16000</v>
      </c>
      <c r="O17" s="17">
        <v>8800</v>
      </c>
      <c r="P17" s="18">
        <v>10800</v>
      </c>
      <c r="Q17" s="18">
        <v>17450</v>
      </c>
    </row>
    <row r="18" spans="1:17">
      <c r="A18" s="10">
        <v>5000</v>
      </c>
      <c r="B18" s="7">
        <v>6800</v>
      </c>
      <c r="C18" s="8">
        <v>9400</v>
      </c>
      <c r="D18" s="8">
        <v>10600</v>
      </c>
      <c r="E18" s="3"/>
      <c r="F18" s="13">
        <v>2000</v>
      </c>
      <c r="J18" s="10">
        <v>1700</v>
      </c>
      <c r="K18" s="7">
        <v>1930</v>
      </c>
      <c r="L18" s="8">
        <v>2290</v>
      </c>
      <c r="N18" s="14">
        <v>17000</v>
      </c>
      <c r="O18" s="17">
        <v>9100</v>
      </c>
      <c r="P18" s="18">
        <v>11200</v>
      </c>
      <c r="Q18" s="18">
        <v>18150</v>
      </c>
    </row>
    <row r="19" spans="1:17">
      <c r="A19" s="10">
        <v>5500</v>
      </c>
      <c r="B19" s="7">
        <v>7300</v>
      </c>
      <c r="C19" s="8">
        <v>10100</v>
      </c>
      <c r="D19" s="8">
        <v>11400</v>
      </c>
      <c r="E19" s="3"/>
      <c r="J19" s="10">
        <v>1800</v>
      </c>
      <c r="K19" s="19">
        <v>2010</v>
      </c>
      <c r="L19" s="20">
        <v>2390</v>
      </c>
      <c r="N19" s="14">
        <v>18000</v>
      </c>
      <c r="O19" s="17">
        <v>9400</v>
      </c>
      <c r="P19" s="18">
        <v>11600</v>
      </c>
      <c r="Q19" s="18">
        <v>18850</v>
      </c>
    </row>
    <row r="20" spans="1:17">
      <c r="A20" s="10">
        <v>6000</v>
      </c>
      <c r="B20" s="7">
        <v>8100</v>
      </c>
      <c r="C20" s="8">
        <v>11200</v>
      </c>
      <c r="D20" s="8">
        <v>12700</v>
      </c>
      <c r="E20" s="3"/>
      <c r="J20" s="21">
        <v>1900</v>
      </c>
      <c r="K20" s="7">
        <v>2090</v>
      </c>
      <c r="L20" s="8">
        <v>2490</v>
      </c>
      <c r="N20" s="14">
        <v>19000</v>
      </c>
      <c r="O20" s="17">
        <v>9700</v>
      </c>
      <c r="P20" s="18">
        <v>12000</v>
      </c>
      <c r="Q20" s="18">
        <v>19550</v>
      </c>
    </row>
    <row r="21" spans="1:17">
      <c r="A21" s="10">
        <v>7000</v>
      </c>
      <c r="B21" s="7">
        <v>8900</v>
      </c>
      <c r="C21" s="8">
        <v>12300</v>
      </c>
      <c r="D21" s="8">
        <v>14000</v>
      </c>
      <c r="E21" s="3"/>
      <c r="J21" s="13">
        <v>2000</v>
      </c>
      <c r="N21" s="14">
        <v>20000</v>
      </c>
      <c r="O21" s="17">
        <v>10000</v>
      </c>
      <c r="P21" s="18">
        <v>12400</v>
      </c>
      <c r="Q21" s="18">
        <v>20250</v>
      </c>
    </row>
    <row r="22" spans="1:17">
      <c r="A22" s="10">
        <v>8000</v>
      </c>
      <c r="B22" s="7">
        <v>9700</v>
      </c>
      <c r="C22" s="8">
        <v>13400</v>
      </c>
      <c r="D22" s="8">
        <v>15300</v>
      </c>
      <c r="E22" s="3"/>
      <c r="N22" s="14">
        <v>21000</v>
      </c>
      <c r="O22" s="17">
        <v>10300</v>
      </c>
      <c r="P22" s="18">
        <v>12800</v>
      </c>
      <c r="Q22" s="18">
        <v>20950</v>
      </c>
    </row>
    <row r="23" spans="1:17">
      <c r="A23" s="10">
        <v>9000</v>
      </c>
      <c r="B23" s="7">
        <v>10500</v>
      </c>
      <c r="C23" s="8">
        <v>14500</v>
      </c>
      <c r="D23" s="8">
        <v>16600</v>
      </c>
      <c r="E23" s="3"/>
      <c r="N23" s="14">
        <v>22000</v>
      </c>
      <c r="O23" s="17">
        <v>10600</v>
      </c>
      <c r="P23" s="18">
        <v>13200</v>
      </c>
      <c r="Q23" s="18">
        <v>21650</v>
      </c>
    </row>
    <row r="24" spans="1:17">
      <c r="A24" s="13">
        <v>10000</v>
      </c>
      <c r="B24" s="4">
        <v>11300</v>
      </c>
      <c r="C24" s="4">
        <v>15600</v>
      </c>
      <c r="D24" s="4">
        <v>17900</v>
      </c>
      <c r="E24" s="3"/>
      <c r="N24" s="14">
        <v>23000</v>
      </c>
      <c r="O24" s="17">
        <v>10900</v>
      </c>
      <c r="P24" s="18">
        <v>13600</v>
      </c>
      <c r="Q24" s="18">
        <v>22350</v>
      </c>
    </row>
    <row r="25" spans="1:17">
      <c r="A25" s="14">
        <v>11000</v>
      </c>
      <c r="B25" s="4">
        <v>12100</v>
      </c>
      <c r="C25" s="4">
        <v>16700</v>
      </c>
      <c r="D25" s="4">
        <v>19200</v>
      </c>
      <c r="E25" s="3"/>
      <c r="N25" s="14">
        <v>24000</v>
      </c>
      <c r="O25" s="17">
        <v>11200</v>
      </c>
      <c r="P25" s="18">
        <v>14000</v>
      </c>
      <c r="Q25" s="18">
        <v>23050</v>
      </c>
    </row>
    <row r="26" spans="1:17">
      <c r="A26" s="14">
        <v>12000</v>
      </c>
      <c r="B26" s="4">
        <v>12900</v>
      </c>
      <c r="C26" s="4">
        <v>17800</v>
      </c>
      <c r="D26" s="4">
        <v>20500</v>
      </c>
      <c r="N26" s="14">
        <v>25000</v>
      </c>
      <c r="O26" s="17">
        <v>11500</v>
      </c>
      <c r="P26" s="18">
        <v>14400</v>
      </c>
      <c r="Q26" s="18">
        <v>23750</v>
      </c>
    </row>
    <row r="27" spans="1:17">
      <c r="A27" s="14">
        <v>13000</v>
      </c>
      <c r="B27" s="4">
        <v>13700</v>
      </c>
      <c r="C27" s="4">
        <v>18900</v>
      </c>
      <c r="D27" s="4">
        <v>21800</v>
      </c>
      <c r="N27" s="14">
        <v>26000</v>
      </c>
      <c r="O27" s="17">
        <v>11800</v>
      </c>
      <c r="P27" s="18">
        <v>14800</v>
      </c>
      <c r="Q27" s="18">
        <v>24450</v>
      </c>
    </row>
    <row r="28" spans="1:17">
      <c r="A28" s="14">
        <v>14000</v>
      </c>
      <c r="B28" s="4">
        <v>14500</v>
      </c>
      <c r="C28" s="4">
        <v>20000</v>
      </c>
      <c r="D28" s="4">
        <v>23100</v>
      </c>
      <c r="N28" s="14">
        <v>27000</v>
      </c>
      <c r="O28" s="17">
        <v>12100</v>
      </c>
      <c r="P28" s="18">
        <v>15200</v>
      </c>
      <c r="Q28" s="18">
        <v>25150</v>
      </c>
    </row>
    <row r="29" spans="1:17">
      <c r="A29" s="14">
        <v>15000</v>
      </c>
      <c r="B29" s="4">
        <v>15300</v>
      </c>
      <c r="C29" s="4">
        <v>21100</v>
      </c>
      <c r="D29" s="4">
        <v>24400</v>
      </c>
      <c r="N29" s="14">
        <v>28000</v>
      </c>
      <c r="O29" s="17">
        <v>12400</v>
      </c>
      <c r="P29" s="18">
        <v>15600</v>
      </c>
      <c r="Q29" s="18">
        <v>25850</v>
      </c>
    </row>
    <row r="30" spans="1:17">
      <c r="A30" s="14">
        <v>16000</v>
      </c>
      <c r="B30" s="4">
        <v>16100</v>
      </c>
      <c r="C30" s="4">
        <v>22200</v>
      </c>
      <c r="D30" s="4">
        <v>25700</v>
      </c>
      <c r="N30" s="14">
        <v>29000</v>
      </c>
      <c r="O30" s="17">
        <v>12700</v>
      </c>
      <c r="P30" s="18">
        <v>16000</v>
      </c>
      <c r="Q30" s="18">
        <v>26550</v>
      </c>
    </row>
    <row r="31" spans="1:17">
      <c r="A31" s="14">
        <v>17000</v>
      </c>
      <c r="B31" s="4">
        <v>16900</v>
      </c>
      <c r="C31" s="4">
        <v>23300</v>
      </c>
      <c r="D31" s="4">
        <v>27000</v>
      </c>
      <c r="N31" s="14">
        <v>30000</v>
      </c>
    </row>
    <row r="32" spans="1:17">
      <c r="A32" s="14">
        <v>18000</v>
      </c>
      <c r="B32" s="4">
        <v>17700</v>
      </c>
      <c r="C32" s="4">
        <v>24400</v>
      </c>
      <c r="D32" s="4">
        <v>28300</v>
      </c>
    </row>
    <row r="33" spans="1:4">
      <c r="A33" s="14">
        <v>19000</v>
      </c>
      <c r="B33" s="4">
        <v>18500</v>
      </c>
      <c r="C33" s="4">
        <v>25500</v>
      </c>
      <c r="D33" s="4">
        <v>29600</v>
      </c>
    </row>
    <row r="34" spans="1:4">
      <c r="A34" s="14">
        <v>20000</v>
      </c>
      <c r="B34" s="4">
        <v>19300</v>
      </c>
      <c r="C34" s="4">
        <v>26600</v>
      </c>
      <c r="D34" s="4">
        <v>30900</v>
      </c>
    </row>
    <row r="35" spans="1:4">
      <c r="A35" s="14">
        <v>21000</v>
      </c>
      <c r="B35" s="4">
        <v>20100</v>
      </c>
      <c r="C35" s="4">
        <v>27700</v>
      </c>
      <c r="D35" s="4">
        <v>32200</v>
      </c>
    </row>
    <row r="36" spans="1:4">
      <c r="A36" s="14">
        <v>22000</v>
      </c>
      <c r="B36" s="4">
        <v>20900</v>
      </c>
      <c r="C36" s="4">
        <v>28800</v>
      </c>
      <c r="D36" s="4">
        <v>33500</v>
      </c>
    </row>
    <row r="37" spans="1:4">
      <c r="A37" s="14">
        <v>23000</v>
      </c>
      <c r="B37" s="4">
        <v>21700</v>
      </c>
      <c r="C37" s="4">
        <v>29900</v>
      </c>
      <c r="D37" s="4">
        <v>34800</v>
      </c>
    </row>
    <row r="38" spans="1:4">
      <c r="A38" s="14">
        <v>24000</v>
      </c>
      <c r="B38" s="4">
        <v>22500</v>
      </c>
      <c r="C38" s="4">
        <v>31000</v>
      </c>
      <c r="D38" s="4">
        <v>36100</v>
      </c>
    </row>
    <row r="39" spans="1:4">
      <c r="A39" s="14">
        <v>25000</v>
      </c>
      <c r="B39" s="4">
        <v>23300</v>
      </c>
      <c r="C39" s="4">
        <v>32000</v>
      </c>
      <c r="D39" s="4">
        <v>37400</v>
      </c>
    </row>
    <row r="40" spans="1:4">
      <c r="A40" s="14">
        <v>26000</v>
      </c>
      <c r="B40" s="4">
        <v>24100</v>
      </c>
      <c r="C40" s="4">
        <v>33200</v>
      </c>
      <c r="D40" s="4">
        <v>38700</v>
      </c>
    </row>
    <row r="41" spans="1:4">
      <c r="A41" s="14">
        <v>27000</v>
      </c>
      <c r="B41" s="4">
        <v>24900</v>
      </c>
      <c r="C41" s="4">
        <v>34300</v>
      </c>
      <c r="D41" s="4">
        <v>40000</v>
      </c>
    </row>
    <row r="42" spans="1:4">
      <c r="A42" s="14">
        <v>28000</v>
      </c>
      <c r="B42" s="4">
        <v>25700</v>
      </c>
      <c r="C42" s="4">
        <v>35400</v>
      </c>
      <c r="D42" s="4">
        <v>41300</v>
      </c>
    </row>
    <row r="43" spans="1:4">
      <c r="A43" s="14">
        <v>29000</v>
      </c>
      <c r="B43" s="4">
        <v>26500</v>
      </c>
      <c r="C43" s="4">
        <v>36500</v>
      </c>
      <c r="D43" s="4">
        <v>42600</v>
      </c>
    </row>
    <row r="44" spans="1:4">
      <c r="A44" s="14">
        <v>30000</v>
      </c>
    </row>
  </sheetData>
  <phoneticPr fontId="1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利益計算表</vt:lpstr>
      <vt:lpstr>送料割引一覧</vt:lpstr>
      <vt:lpstr>ポイント一覧</vt:lpstr>
      <vt:lpstr>Sheet2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2016-12-25T09:28:55Z</dcterms:created>
  <dcterms:modified xsi:type="dcterms:W3CDTF">2017-01-04T07:13:31Z</dcterms:modified>
</cp:coreProperties>
</file>